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DieseArbeitsmappe"/>
  <mc:AlternateContent xmlns:mc="http://schemas.openxmlformats.org/markup-compatibility/2006">
    <mc:Choice Requires="x15">
      <x15ac:absPath xmlns:x15ac="http://schemas.microsoft.com/office/spreadsheetml/2010/11/ac" url="C:\Users\Beni\Documents\"/>
    </mc:Choice>
  </mc:AlternateContent>
  <xr:revisionPtr revIDLastSave="0" documentId="13_ncr:1_{81FF8BB5-8B42-413B-AB5A-BD7EDF68B0DD}" xr6:coauthVersionLast="47" xr6:coauthVersionMax="47" xr10:uidLastSave="{00000000-0000-0000-0000-000000000000}"/>
  <bookViews>
    <workbookView xWindow="-105" yWindow="0" windowWidth="14610" windowHeight="15585" tabRatio="842" activeTab="2" xr2:uid="{00000000-000D-0000-FFFF-FFFF00000000}"/>
  </bookViews>
  <sheets>
    <sheet name="Deckblatt" sheetId="44" r:id="rId1"/>
    <sheet name="Hinweise" sheetId="46" r:id="rId2"/>
    <sheet name="Eingabe Kommune" sheetId="41" r:id="rId3"/>
    <sheet name="Eingabe Deutschlandfaktoren" sheetId="42" r:id="rId4"/>
    <sheet name="Berechnungen" sheetId="43" r:id="rId5"/>
    <sheet name="Ergebnisse" sheetId="45" r:id="rId6"/>
  </sheets>
  <definedNames>
    <definedName name="_xlnm._FilterDatabase" localSheetId="4" hidden="1">Berechnungen!$A$36:$O$61</definedName>
    <definedName name="_xlnm._FilterDatabase" localSheetId="5" hidden="1">Ergebnisse!$A$3:$E$39</definedName>
    <definedName name="Beschriftung">OFFSET(#REF!,0,0,COUNTA(#REF!),-1)</definedName>
    <definedName name="Daten01">OFFSET(#REF!,0,0,COUNTA(#REF!),-1)</definedName>
    <definedName name="Daten02">OFFSET(#REF!,0,0,COUNTA(#REF!),-1)</definedName>
    <definedName name="Daten03">OFFSET(#REF!,0,0,COUNTA(#REF!),-1)</definedName>
    <definedName name="Daten04">OFFSET(#REF!,0,0,COUNTA(#REF!),-1)</definedName>
    <definedName name="Daten05">OFFSET(#REF!,0,0,COUNTA(#REF!),-1)</definedName>
    <definedName name="Daten06">OFFSET(#REF!,0,0,COUNTA(#REF!),-1)</definedName>
    <definedName name="Daten07">OFFSET(#REF!,0,0,COUNTA(#REF!),-1)</definedName>
    <definedName name="Daten08">OFFSET(#REF!,0,0,COUNTA(#REF!),-1)</definedName>
    <definedName name="Daten09">OFFSET(#REF!,0,0,COUNTA(#REF!),-1)</definedName>
    <definedName name="Daten10">OFFSET(#REF!,0,0,COUNTA(#REF!),-1)</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43" l="1"/>
  <c r="F37" i="43" s="1"/>
  <c r="F51" i="43" s="1"/>
  <c r="G25" i="43"/>
  <c r="G38" i="43" s="1"/>
  <c r="G52" i="43" s="1"/>
  <c r="H25" i="43"/>
  <c r="H38" i="43" s="1"/>
  <c r="H52" i="43" s="1"/>
  <c r="I25" i="43"/>
  <c r="I37" i="43" s="1"/>
  <c r="I51" i="43" s="1"/>
  <c r="J25" i="43"/>
  <c r="J37" i="43" s="1"/>
  <c r="J51" i="43" s="1"/>
  <c r="K25" i="43"/>
  <c r="K37" i="43" s="1"/>
  <c r="K51" i="43" s="1"/>
  <c r="L25" i="43"/>
  <c r="L37" i="43" s="1"/>
  <c r="L51" i="43" s="1"/>
  <c r="M25" i="43"/>
  <c r="M37" i="43" s="1"/>
  <c r="M51" i="43" s="1"/>
  <c r="N25" i="43"/>
  <c r="N37" i="43" s="1"/>
  <c r="N51" i="43" s="1"/>
  <c r="O25" i="43"/>
  <c r="O37" i="43" s="1"/>
  <c r="O51" i="43" s="1"/>
  <c r="P25" i="43"/>
  <c r="P37" i="43" s="1"/>
  <c r="P51" i="43" s="1"/>
  <c r="Q25" i="43"/>
  <c r="Q37" i="43" s="1"/>
  <c r="Q51" i="43" s="1"/>
  <c r="R25" i="43"/>
  <c r="R39" i="43" s="1"/>
  <c r="R53" i="43" s="1"/>
  <c r="S18" i="45" s="1"/>
  <c r="S25" i="43"/>
  <c r="S39" i="43" s="1"/>
  <c r="S53" i="43" s="1"/>
  <c r="T18" i="45" s="1"/>
  <c r="T25" i="43"/>
  <c r="T39" i="43" s="1"/>
  <c r="T53" i="43" s="1"/>
  <c r="U18" i="45" s="1"/>
  <c r="U25" i="43"/>
  <c r="U39" i="43" s="1"/>
  <c r="U53" i="43" s="1"/>
  <c r="V18" i="45" s="1"/>
  <c r="V25" i="43"/>
  <c r="V37" i="43" s="1"/>
  <c r="V51" i="43" s="1"/>
  <c r="W25" i="43"/>
  <c r="W37" i="43" s="1"/>
  <c r="W51" i="43" s="1"/>
  <c r="X25" i="43"/>
  <c r="X38" i="43" s="1"/>
  <c r="X52" i="43" s="1"/>
  <c r="Y25" i="43"/>
  <c r="Y38" i="43" s="1"/>
  <c r="Y52" i="43" s="1"/>
  <c r="P26" i="43"/>
  <c r="P29" i="43" s="1"/>
  <c r="Q26" i="43"/>
  <c r="Q29" i="43" s="1"/>
  <c r="R26" i="43"/>
  <c r="R29" i="43" s="1"/>
  <c r="R40" i="43" s="1"/>
  <c r="R54" i="43" s="1"/>
  <c r="S19" i="45" s="1"/>
  <c r="S26" i="43"/>
  <c r="S29" i="43" s="1"/>
  <c r="S40" i="43" s="1"/>
  <c r="S54" i="43" s="1"/>
  <c r="T19" i="45" s="1"/>
  <c r="T26" i="43"/>
  <c r="T29" i="43" s="1"/>
  <c r="T40" i="43" s="1"/>
  <c r="T54" i="43" s="1"/>
  <c r="U19" i="45" s="1"/>
  <c r="U26" i="43"/>
  <c r="U29" i="43" s="1"/>
  <c r="U40" i="43" s="1"/>
  <c r="U54" i="43" s="1"/>
  <c r="V19" i="45" s="1"/>
  <c r="V26" i="43"/>
  <c r="V29" i="43" s="1"/>
  <c r="W26" i="43"/>
  <c r="W29" i="43" s="1"/>
  <c r="X26" i="43"/>
  <c r="X29" i="43" s="1"/>
  <c r="Y26" i="43"/>
  <c r="Y29" i="43" s="1"/>
  <c r="P27" i="43"/>
  <c r="P30" i="43" s="1"/>
  <c r="P42" i="43" s="1"/>
  <c r="P56" i="43" s="1"/>
  <c r="Q27" i="43"/>
  <c r="Q30" i="43" s="1"/>
  <c r="Q42" i="43" s="1"/>
  <c r="Q56" i="43" s="1"/>
  <c r="R27" i="43"/>
  <c r="R30" i="43" s="1"/>
  <c r="R42" i="43" s="1"/>
  <c r="R56" i="43" s="1"/>
  <c r="S27" i="43"/>
  <c r="S30" i="43" s="1"/>
  <c r="S42" i="43" s="1"/>
  <c r="S56" i="43" s="1"/>
  <c r="T27" i="43"/>
  <c r="T30" i="43" s="1"/>
  <c r="T42" i="43" s="1"/>
  <c r="T56" i="43" s="1"/>
  <c r="U27" i="43"/>
  <c r="U30" i="43" s="1"/>
  <c r="U42" i="43" s="1"/>
  <c r="U56" i="43" s="1"/>
  <c r="V27" i="43"/>
  <c r="V30" i="43" s="1"/>
  <c r="V42" i="43" s="1"/>
  <c r="V56" i="43" s="1"/>
  <c r="W27" i="43"/>
  <c r="W30" i="43" s="1"/>
  <c r="W42" i="43" s="1"/>
  <c r="W56" i="43" s="1"/>
  <c r="X27" i="43"/>
  <c r="X30" i="43" s="1"/>
  <c r="X42" i="43" s="1"/>
  <c r="X56" i="43" s="1"/>
  <c r="Y27" i="43"/>
  <c r="Y30" i="43" s="1"/>
  <c r="Y42" i="43" s="1"/>
  <c r="Y56" i="43" s="1"/>
  <c r="P28" i="43"/>
  <c r="P31" i="43" s="1"/>
  <c r="Q28" i="43"/>
  <c r="Q31" i="43" s="1"/>
  <c r="R28" i="43"/>
  <c r="R31" i="43" s="1"/>
  <c r="S28" i="43"/>
  <c r="S31" i="43" s="1"/>
  <c r="T28" i="43"/>
  <c r="T31" i="43" s="1"/>
  <c r="U28" i="43"/>
  <c r="U31" i="43" s="1"/>
  <c r="V28" i="43"/>
  <c r="V31" i="43" s="1"/>
  <c r="W28" i="43"/>
  <c r="W31" i="43" s="1"/>
  <c r="X28" i="43"/>
  <c r="X31" i="43" s="1"/>
  <c r="Y28" i="43"/>
  <c r="Y31" i="43" s="1"/>
  <c r="I32" i="43"/>
  <c r="I45" i="43" s="1"/>
  <c r="I59" i="43" s="1"/>
  <c r="J21" i="45" s="1"/>
  <c r="J32" i="43"/>
  <c r="J45" i="43" s="1"/>
  <c r="J59" i="43" s="1"/>
  <c r="K21" i="45" s="1"/>
  <c r="K32" i="43"/>
  <c r="K45" i="43" s="1"/>
  <c r="K59" i="43" s="1"/>
  <c r="L21" i="45" s="1"/>
  <c r="L32" i="43"/>
  <c r="L45" i="43" s="1"/>
  <c r="L59" i="43" s="1"/>
  <c r="M21" i="45" s="1"/>
  <c r="M32" i="43"/>
  <c r="M45" i="43" s="1"/>
  <c r="M59" i="43" s="1"/>
  <c r="N21" i="45" s="1"/>
  <c r="N32" i="43"/>
  <c r="N45" i="43" s="1"/>
  <c r="N59" i="43" s="1"/>
  <c r="O21" i="45" s="1"/>
  <c r="O32" i="43"/>
  <c r="O45" i="43" s="1"/>
  <c r="O59" i="43" s="1"/>
  <c r="P21" i="45" s="1"/>
  <c r="P32" i="43"/>
  <c r="P45" i="43" s="1"/>
  <c r="P59" i="43" s="1"/>
  <c r="Q21" i="45" s="1"/>
  <c r="Q32" i="43"/>
  <c r="Q45" i="43" s="1"/>
  <c r="Q59" i="43" s="1"/>
  <c r="R21" i="45" s="1"/>
  <c r="R32" i="43"/>
  <c r="R45" i="43" s="1"/>
  <c r="R59" i="43" s="1"/>
  <c r="S21" i="45" s="1"/>
  <c r="S32" i="43"/>
  <c r="S45" i="43" s="1"/>
  <c r="S59" i="43" s="1"/>
  <c r="T21" i="45" s="1"/>
  <c r="T32" i="43"/>
  <c r="T45" i="43" s="1"/>
  <c r="T59" i="43" s="1"/>
  <c r="U21" i="45" s="1"/>
  <c r="U32" i="43"/>
  <c r="U45" i="43" s="1"/>
  <c r="U59" i="43" s="1"/>
  <c r="V21" i="45" s="1"/>
  <c r="V32" i="43"/>
  <c r="V45" i="43" s="1"/>
  <c r="V59" i="43" s="1"/>
  <c r="W21" i="45" s="1"/>
  <c r="W32" i="43"/>
  <c r="W45" i="43" s="1"/>
  <c r="W59" i="43" s="1"/>
  <c r="X21" i="45" s="1"/>
  <c r="X32" i="43"/>
  <c r="X45" i="43" s="1"/>
  <c r="X59" i="43" s="1"/>
  <c r="Y21" i="45" s="1"/>
  <c r="Y32" i="43"/>
  <c r="Y45" i="43" s="1"/>
  <c r="Y59" i="43" s="1"/>
  <c r="Z21" i="45" s="1"/>
  <c r="F33" i="43"/>
  <c r="F46" i="43" s="1"/>
  <c r="F60" i="43" s="1"/>
  <c r="G22" i="45" s="1"/>
  <c r="G33" i="43"/>
  <c r="G46" i="43" s="1"/>
  <c r="G60" i="43" s="1"/>
  <c r="H22" i="45" s="1"/>
  <c r="H33" i="43"/>
  <c r="H46" i="43" s="1"/>
  <c r="H60" i="43" s="1"/>
  <c r="I22" i="45" s="1"/>
  <c r="I33" i="43"/>
  <c r="I46" i="43" s="1"/>
  <c r="I60" i="43" s="1"/>
  <c r="J22" i="45" s="1"/>
  <c r="J33" i="43"/>
  <c r="J46" i="43" s="1"/>
  <c r="J60" i="43" s="1"/>
  <c r="K22" i="45" s="1"/>
  <c r="K33" i="43"/>
  <c r="K46" i="43" s="1"/>
  <c r="K60" i="43" s="1"/>
  <c r="L22" i="45" s="1"/>
  <c r="L33" i="43"/>
  <c r="L46" i="43" s="1"/>
  <c r="L60" i="43" s="1"/>
  <c r="M22" i="45" s="1"/>
  <c r="M33" i="43"/>
  <c r="M46" i="43" s="1"/>
  <c r="M60" i="43" s="1"/>
  <c r="N22" i="45" s="1"/>
  <c r="N33" i="43"/>
  <c r="N46" i="43" s="1"/>
  <c r="N60" i="43" s="1"/>
  <c r="O22" i="45" s="1"/>
  <c r="O33" i="43"/>
  <c r="O46" i="43" s="1"/>
  <c r="O60" i="43" s="1"/>
  <c r="P22" i="45" s="1"/>
  <c r="P33" i="43"/>
  <c r="P46" i="43" s="1"/>
  <c r="P60" i="43" s="1"/>
  <c r="Q22" i="45" s="1"/>
  <c r="Q33" i="43"/>
  <c r="Q46" i="43" s="1"/>
  <c r="Q60" i="43" s="1"/>
  <c r="R22" i="45" s="1"/>
  <c r="R33" i="43"/>
  <c r="R46" i="43" s="1"/>
  <c r="R60" i="43" s="1"/>
  <c r="S22" i="45" s="1"/>
  <c r="S33" i="43"/>
  <c r="S46" i="43" s="1"/>
  <c r="S60" i="43" s="1"/>
  <c r="T22" i="45" s="1"/>
  <c r="T33" i="43"/>
  <c r="T46" i="43" s="1"/>
  <c r="T60" i="43" s="1"/>
  <c r="U22" i="45" s="1"/>
  <c r="U33" i="43"/>
  <c r="U46" i="43" s="1"/>
  <c r="U60" i="43" s="1"/>
  <c r="V22" i="45" s="1"/>
  <c r="V33" i="43"/>
  <c r="V46" i="43" s="1"/>
  <c r="V60" i="43" s="1"/>
  <c r="W22" i="45" s="1"/>
  <c r="W33" i="43"/>
  <c r="W46" i="43" s="1"/>
  <c r="W60" i="43" s="1"/>
  <c r="X22" i="45" s="1"/>
  <c r="X33" i="43"/>
  <c r="X46" i="43" s="1"/>
  <c r="X60" i="43" s="1"/>
  <c r="Y22" i="45" s="1"/>
  <c r="Y33" i="43"/>
  <c r="Y46" i="43" s="1"/>
  <c r="Y60" i="43" s="1"/>
  <c r="Z22" i="45" s="1"/>
  <c r="F34" i="43"/>
  <c r="F48" i="43" s="1"/>
  <c r="F63" i="43" s="1"/>
  <c r="G24" i="45" s="1"/>
  <c r="G34" i="43"/>
  <c r="G48" i="43" s="1"/>
  <c r="G63" i="43" s="1"/>
  <c r="H24" i="45" s="1"/>
  <c r="H34" i="43"/>
  <c r="H48" i="43" s="1"/>
  <c r="H63" i="43" s="1"/>
  <c r="I24" i="45" s="1"/>
  <c r="I34" i="43"/>
  <c r="I48" i="43" s="1"/>
  <c r="I63" i="43" s="1"/>
  <c r="J24" i="45" s="1"/>
  <c r="J34" i="43"/>
  <c r="J48" i="43" s="1"/>
  <c r="J63" i="43" s="1"/>
  <c r="K24" i="45" s="1"/>
  <c r="K34" i="43"/>
  <c r="K48" i="43" s="1"/>
  <c r="K63" i="43" s="1"/>
  <c r="L24" i="45" s="1"/>
  <c r="L34" i="43"/>
  <c r="L48" i="43" s="1"/>
  <c r="L63" i="43" s="1"/>
  <c r="M24" i="45" s="1"/>
  <c r="M34" i="43"/>
  <c r="M48" i="43" s="1"/>
  <c r="M63" i="43" s="1"/>
  <c r="N24" i="45" s="1"/>
  <c r="N34" i="43"/>
  <c r="N48" i="43" s="1"/>
  <c r="N63" i="43" s="1"/>
  <c r="O24" i="45" s="1"/>
  <c r="O34" i="43"/>
  <c r="O48" i="43" s="1"/>
  <c r="O63" i="43" s="1"/>
  <c r="P24" i="45" s="1"/>
  <c r="P34" i="43"/>
  <c r="P48" i="43" s="1"/>
  <c r="P63" i="43" s="1"/>
  <c r="Q24" i="45" s="1"/>
  <c r="Q34" i="43"/>
  <c r="Q48" i="43" s="1"/>
  <c r="Q63" i="43" s="1"/>
  <c r="R24" i="45" s="1"/>
  <c r="R34" i="43"/>
  <c r="R47" i="43" s="1"/>
  <c r="R62" i="43" s="1"/>
  <c r="S23" i="45" s="1"/>
  <c r="S34" i="43"/>
  <c r="S48" i="43" s="1"/>
  <c r="S63" i="43" s="1"/>
  <c r="T24" i="45" s="1"/>
  <c r="T34" i="43"/>
  <c r="T48" i="43" s="1"/>
  <c r="T63" i="43" s="1"/>
  <c r="U24" i="45" s="1"/>
  <c r="U34" i="43"/>
  <c r="U47" i="43" s="1"/>
  <c r="U62" i="43" s="1"/>
  <c r="V23" i="45" s="1"/>
  <c r="V34" i="43"/>
  <c r="V47" i="43" s="1"/>
  <c r="V62" i="43" s="1"/>
  <c r="W23" i="45" s="1"/>
  <c r="W34" i="43"/>
  <c r="W48" i="43" s="1"/>
  <c r="W63" i="43" s="1"/>
  <c r="X24" i="45" s="1"/>
  <c r="X34" i="43"/>
  <c r="X48" i="43" s="1"/>
  <c r="X63" i="43" s="1"/>
  <c r="Y24" i="45" s="1"/>
  <c r="Y34" i="43"/>
  <c r="Y48" i="43" s="1"/>
  <c r="Y63" i="43" s="1"/>
  <c r="Z24" i="45" s="1"/>
  <c r="F35" i="43"/>
  <c r="F50" i="43" s="1"/>
  <c r="F65" i="43" s="1"/>
  <c r="G35" i="43"/>
  <c r="G50" i="43" s="1"/>
  <c r="G65" i="43" s="1"/>
  <c r="H35" i="43"/>
  <c r="H50" i="43" s="1"/>
  <c r="H65" i="43" s="1"/>
  <c r="I35" i="43"/>
  <c r="I50" i="43" s="1"/>
  <c r="I65" i="43" s="1"/>
  <c r="J35" i="43"/>
  <c r="K35" i="43"/>
  <c r="L35" i="43"/>
  <c r="M35" i="43"/>
  <c r="N35" i="43"/>
  <c r="N50" i="43" s="1"/>
  <c r="N65" i="43" s="1"/>
  <c r="O35" i="43"/>
  <c r="O50" i="43" s="1"/>
  <c r="O65" i="43" s="1"/>
  <c r="P35" i="43"/>
  <c r="P49" i="43" s="1"/>
  <c r="P64" i="43" s="1"/>
  <c r="Q35" i="43"/>
  <c r="Q50" i="43" s="1"/>
  <c r="Q65" i="43" s="1"/>
  <c r="R35" i="43"/>
  <c r="R50" i="43" s="1"/>
  <c r="R65" i="43" s="1"/>
  <c r="S35" i="43"/>
  <c r="S50" i="43" s="1"/>
  <c r="S65" i="43" s="1"/>
  <c r="T35" i="43"/>
  <c r="T50" i="43" s="1"/>
  <c r="T65" i="43" s="1"/>
  <c r="U35" i="43"/>
  <c r="U50" i="43" s="1"/>
  <c r="U65" i="43" s="1"/>
  <c r="V35" i="43"/>
  <c r="V50" i="43" s="1"/>
  <c r="V65" i="43" s="1"/>
  <c r="W35" i="43"/>
  <c r="W50" i="43" s="1"/>
  <c r="W65" i="43" s="1"/>
  <c r="X35" i="43"/>
  <c r="X50" i="43" s="1"/>
  <c r="X65" i="43" s="1"/>
  <c r="Y35" i="43"/>
  <c r="Y50" i="43" s="1"/>
  <c r="Y65" i="43" s="1"/>
  <c r="X37" i="43"/>
  <c r="X51" i="43" s="1"/>
  <c r="I38" i="43"/>
  <c r="I52" i="43" s="1"/>
  <c r="J38" i="43"/>
  <c r="J52" i="43" s="1"/>
  <c r="I39" i="43"/>
  <c r="I53" i="43" s="1"/>
  <c r="J18" i="45" s="1"/>
  <c r="J39" i="43"/>
  <c r="J53" i="43" s="1"/>
  <c r="K18" i="45" s="1"/>
  <c r="K39" i="43"/>
  <c r="K53" i="43" s="1"/>
  <c r="L18" i="45" s="1"/>
  <c r="L39" i="43"/>
  <c r="L53" i="43" s="1"/>
  <c r="M18" i="45" s="1"/>
  <c r="X39" i="43"/>
  <c r="X53" i="43" s="1"/>
  <c r="Y18" i="45" s="1"/>
  <c r="F61" i="43"/>
  <c r="G25" i="45" s="1"/>
  <c r="G61" i="43"/>
  <c r="H25" i="45" s="1"/>
  <c r="H61" i="43"/>
  <c r="I25" i="45" s="1"/>
  <c r="I61" i="43"/>
  <c r="J25" i="45" s="1"/>
  <c r="J61" i="43"/>
  <c r="K25" i="45" s="1"/>
  <c r="K61" i="43"/>
  <c r="L25" i="45" s="1"/>
  <c r="L61" i="43"/>
  <c r="M25" i="45" s="1"/>
  <c r="M61" i="43"/>
  <c r="N25" i="45" s="1"/>
  <c r="N61" i="43"/>
  <c r="O25" i="45" s="1"/>
  <c r="O61" i="43"/>
  <c r="P25" i="45" s="1"/>
  <c r="P61" i="43"/>
  <c r="Q25" i="45" s="1"/>
  <c r="Q61" i="43"/>
  <c r="R25" i="45" s="1"/>
  <c r="R61" i="43"/>
  <c r="S25" i="45" s="1"/>
  <c r="S61" i="43"/>
  <c r="T25" i="45" s="1"/>
  <c r="T61" i="43"/>
  <c r="U25" i="45" s="1"/>
  <c r="U61" i="43"/>
  <c r="V25" i="45" s="1"/>
  <c r="V61" i="43"/>
  <c r="W25" i="45" s="1"/>
  <c r="W61" i="43"/>
  <c r="X25" i="45" s="1"/>
  <c r="X61" i="43"/>
  <c r="Y25" i="45" s="1"/>
  <c r="Y61" i="43"/>
  <c r="Z25" i="45" s="1"/>
  <c r="H37" i="43" l="1"/>
  <c r="H51" i="43" s="1"/>
  <c r="H39" i="43"/>
  <c r="H53" i="43" s="1"/>
  <c r="I18" i="45" s="1"/>
  <c r="M39" i="43"/>
  <c r="M53" i="43" s="1"/>
  <c r="N18" i="45" s="1"/>
  <c r="N39" i="43"/>
  <c r="N53" i="43" s="1"/>
  <c r="O18" i="45" s="1"/>
  <c r="Y37" i="43"/>
  <c r="Y51" i="43" s="1"/>
  <c r="M38" i="43"/>
  <c r="M52" i="43" s="1"/>
  <c r="N38" i="43"/>
  <c r="N52" i="43" s="1"/>
  <c r="O17" i="45" s="1"/>
  <c r="P38" i="43"/>
  <c r="P52" i="43" s="1"/>
  <c r="Q17" i="45" s="1"/>
  <c r="Y39" i="43"/>
  <c r="Y53" i="43" s="1"/>
  <c r="Z18" i="45" s="1"/>
  <c r="V48" i="43"/>
  <c r="V63" i="43" s="1"/>
  <c r="W24" i="45" s="1"/>
  <c r="U49" i="43"/>
  <c r="U64" i="43" s="1"/>
  <c r="Y47" i="43"/>
  <c r="Y62" i="43" s="1"/>
  <c r="Z23" i="45" s="1"/>
  <c r="Q39" i="43"/>
  <c r="Q53" i="43" s="1"/>
  <c r="R18" i="45" s="1"/>
  <c r="P39" i="43"/>
  <c r="P53" i="43" s="1"/>
  <c r="Q18" i="45" s="1"/>
  <c r="P50" i="43"/>
  <c r="P65" i="43" s="1"/>
  <c r="O39" i="43"/>
  <c r="O53" i="43" s="1"/>
  <c r="P18" i="45" s="1"/>
  <c r="T47" i="43"/>
  <c r="T62" i="43" s="1"/>
  <c r="U23" i="45" s="1"/>
  <c r="O38" i="43"/>
  <c r="O52" i="43" s="1"/>
  <c r="P17" i="45" s="1"/>
  <c r="L38" i="43"/>
  <c r="L52" i="43" s="1"/>
  <c r="M17" i="45" s="1"/>
  <c r="K38" i="43"/>
  <c r="K52" i="43" s="1"/>
  <c r="L17" i="45" s="1"/>
  <c r="U48" i="43"/>
  <c r="U63" i="43" s="1"/>
  <c r="V24" i="45" s="1"/>
  <c r="X49" i="43"/>
  <c r="X64" i="43" s="1"/>
  <c r="Y49" i="43"/>
  <c r="Y64" i="43" s="1"/>
  <c r="W49" i="43"/>
  <c r="W64" i="43" s="1"/>
  <c r="N17" i="45"/>
  <c r="V49" i="43"/>
  <c r="V64" i="43" s="1"/>
  <c r="T38" i="43"/>
  <c r="T52" i="43" s="1"/>
  <c r="T49" i="43"/>
  <c r="T64" i="43" s="1"/>
  <c r="S38" i="43"/>
  <c r="S52" i="43" s="1"/>
  <c r="S49" i="43"/>
  <c r="S64" i="43" s="1"/>
  <c r="Q38" i="43"/>
  <c r="Q52" i="43" s="1"/>
  <c r="R17" i="45" s="1"/>
  <c r="R49" i="43"/>
  <c r="R64" i="43" s="1"/>
  <c r="W47" i="43"/>
  <c r="W62" i="43" s="1"/>
  <c r="X23" i="45" s="1"/>
  <c r="Q49" i="43"/>
  <c r="Q64" i="43" s="1"/>
  <c r="X47" i="43"/>
  <c r="X62" i="43" s="1"/>
  <c r="Y23" i="45" s="1"/>
  <c r="Z17" i="45"/>
  <c r="Y17" i="45"/>
  <c r="K17" i="45"/>
  <c r="J17" i="45"/>
  <c r="I17" i="45"/>
  <c r="G39" i="43"/>
  <c r="G53" i="43" s="1"/>
  <c r="H18" i="45" s="1"/>
  <c r="S41" i="43"/>
  <c r="S55" i="43" s="1"/>
  <c r="T20" i="45" s="1"/>
  <c r="F39" i="43"/>
  <c r="F53" i="43" s="1"/>
  <c r="G18" i="45" s="1"/>
  <c r="G37" i="43"/>
  <c r="G51" i="43" s="1"/>
  <c r="H17" i="45" s="1"/>
  <c r="W39" i="43"/>
  <c r="W53" i="43" s="1"/>
  <c r="X18" i="45" s="1"/>
  <c r="W38" i="43"/>
  <c r="W52" i="43" s="1"/>
  <c r="X17" i="45" s="1"/>
  <c r="S47" i="43"/>
  <c r="S62" i="43" s="1"/>
  <c r="T23" i="45" s="1"/>
  <c r="V38" i="43"/>
  <c r="V52" i="43" s="1"/>
  <c r="W17" i="45" s="1"/>
  <c r="F38" i="43"/>
  <c r="F52" i="43" s="1"/>
  <c r="G17" i="45" s="1"/>
  <c r="V39" i="43"/>
  <c r="V53" i="43" s="1"/>
  <c r="W18" i="45" s="1"/>
  <c r="R48" i="43"/>
  <c r="R63" i="43" s="1"/>
  <c r="S24" i="45" s="1"/>
  <c r="U38" i="43"/>
  <c r="U52" i="43" s="1"/>
  <c r="Q47" i="43"/>
  <c r="Q62" i="43" s="1"/>
  <c r="R23" i="45" s="1"/>
  <c r="P47" i="43"/>
  <c r="P62" i="43" s="1"/>
  <c r="Q23" i="45" s="1"/>
  <c r="R38" i="43"/>
  <c r="R52" i="43" s="1"/>
  <c r="S37" i="43"/>
  <c r="S51" i="43" s="1"/>
  <c r="X43" i="43"/>
  <c r="X57" i="43" s="1"/>
  <c r="W43" i="43"/>
  <c r="W57" i="43" s="1"/>
  <c r="Y40" i="43"/>
  <c r="Y54" i="43" s="1"/>
  <c r="Z19" i="45" s="1"/>
  <c r="Y41" i="43"/>
  <c r="Y55" i="43" s="1"/>
  <c r="Z20" i="45" s="1"/>
  <c r="P40" i="43"/>
  <c r="P54" i="43" s="1"/>
  <c r="Q19" i="45" s="1"/>
  <c r="P41" i="43"/>
  <c r="P55" i="43" s="1"/>
  <c r="Q20" i="45" s="1"/>
  <c r="R43" i="43"/>
  <c r="R57" i="43" s="1"/>
  <c r="X41" i="43"/>
  <c r="X55" i="43" s="1"/>
  <c r="Y20" i="45" s="1"/>
  <c r="X40" i="43"/>
  <c r="X54" i="43" s="1"/>
  <c r="Y19" i="45" s="1"/>
  <c r="W40" i="43"/>
  <c r="W54" i="43" s="1"/>
  <c r="X19" i="45" s="1"/>
  <c r="W41" i="43"/>
  <c r="W55" i="43" s="1"/>
  <c r="X20" i="45" s="1"/>
  <c r="Q40" i="43"/>
  <c r="Q54" i="43" s="1"/>
  <c r="R19" i="45" s="1"/>
  <c r="Q41" i="43"/>
  <c r="Q55" i="43" s="1"/>
  <c r="R20" i="45" s="1"/>
  <c r="S43" i="43"/>
  <c r="S57" i="43" s="1"/>
  <c r="Q43" i="43"/>
  <c r="Q57" i="43" s="1"/>
  <c r="V41" i="43"/>
  <c r="V55" i="43" s="1"/>
  <c r="W20" i="45" s="1"/>
  <c r="V40" i="43"/>
  <c r="V54" i="43" s="1"/>
  <c r="W19" i="45" s="1"/>
  <c r="U43" i="43"/>
  <c r="U57" i="43" s="1"/>
  <c r="V43" i="43"/>
  <c r="V57" i="43" s="1"/>
  <c r="Y43" i="43"/>
  <c r="Y57" i="43" s="1"/>
  <c r="T43" i="43"/>
  <c r="T57" i="43" s="1"/>
  <c r="P43" i="43"/>
  <c r="P57" i="43" s="1"/>
  <c r="T41" i="43"/>
  <c r="T55" i="43" s="1"/>
  <c r="U20" i="45" s="1"/>
  <c r="T37" i="43"/>
  <c r="T51" i="43" s="1"/>
  <c r="U37" i="43"/>
  <c r="U51" i="43" s="1"/>
  <c r="U41" i="43"/>
  <c r="U55" i="43" s="1"/>
  <c r="V20" i="45" s="1"/>
  <c r="R41" i="43"/>
  <c r="R55" i="43" s="1"/>
  <c r="S20" i="45" s="1"/>
  <c r="R37" i="43"/>
  <c r="R51" i="43" s="1"/>
  <c r="M50" i="43"/>
  <c r="M65" i="43" s="1"/>
  <c r="L50" i="43"/>
  <c r="L65" i="43" s="1"/>
  <c r="K50" i="43"/>
  <c r="K65" i="43" s="1"/>
  <c r="J50" i="43"/>
  <c r="J65" i="43" s="1"/>
  <c r="F42" i="42"/>
  <c r="F41" i="42" s="1"/>
  <c r="G42" i="42"/>
  <c r="G41" i="42" s="1"/>
  <c r="H42" i="42"/>
  <c r="H41" i="42" s="1"/>
  <c r="I42" i="42"/>
  <c r="I41" i="42" s="1"/>
  <c r="J42" i="42"/>
  <c r="J41" i="42" s="1"/>
  <c r="K42" i="42"/>
  <c r="K41" i="42" s="1"/>
  <c r="L42" i="42"/>
  <c r="L41" i="42" s="1"/>
  <c r="M42" i="42"/>
  <c r="M41" i="42" s="1"/>
  <c r="N42" i="42"/>
  <c r="N41" i="42" s="1"/>
  <c r="O42" i="42"/>
  <c r="O41" i="42" s="1"/>
  <c r="P42" i="42"/>
  <c r="P44" i="43" s="1"/>
  <c r="P58" i="43" s="1"/>
  <c r="Q42" i="42"/>
  <c r="Q44" i="43" s="1"/>
  <c r="Q58" i="43" s="1"/>
  <c r="R42" i="42"/>
  <c r="R44" i="43" s="1"/>
  <c r="R58" i="43" s="1"/>
  <c r="S42" i="42"/>
  <c r="S44" i="43" s="1"/>
  <c r="S58" i="43" s="1"/>
  <c r="T42" i="42"/>
  <c r="T44" i="43" s="1"/>
  <c r="T58" i="43" s="1"/>
  <c r="U42" i="42"/>
  <c r="U44" i="43" s="1"/>
  <c r="U58" i="43" s="1"/>
  <c r="V42" i="42"/>
  <c r="V44" i="43" s="1"/>
  <c r="V58" i="43" s="1"/>
  <c r="W42" i="42"/>
  <c r="W44" i="43" s="1"/>
  <c r="W58" i="43" s="1"/>
  <c r="X42" i="42"/>
  <c r="X44" i="43" s="1"/>
  <c r="X58" i="43" s="1"/>
  <c r="Y42" i="42"/>
  <c r="Y44" i="43" s="1"/>
  <c r="Y58" i="43" s="1"/>
  <c r="E42" i="42"/>
  <c r="E41" i="42" s="1"/>
  <c r="E35" i="43"/>
  <c r="E34" i="43"/>
  <c r="E25" i="43"/>
  <c r="F20" i="42"/>
  <c r="G20" i="42" s="1"/>
  <c r="H20" i="42" s="1"/>
  <c r="I20" i="42" s="1"/>
  <c r="J20" i="42" s="1"/>
  <c r="K20" i="42" s="1"/>
  <c r="L20" i="42" s="1"/>
  <c r="M20" i="42" s="1"/>
  <c r="N20" i="42" s="1"/>
  <c r="O20" i="42" s="1"/>
  <c r="F21" i="42"/>
  <c r="G21" i="42" s="1"/>
  <c r="H21" i="42" s="1"/>
  <c r="I21" i="42" s="1"/>
  <c r="J21" i="42" s="1"/>
  <c r="K21" i="42" s="1"/>
  <c r="L21" i="42" s="1"/>
  <c r="M21" i="42" s="1"/>
  <c r="N21" i="42" s="1"/>
  <c r="O21" i="42" s="1"/>
  <c r="E19" i="42"/>
  <c r="E27" i="43" s="1"/>
  <c r="E30" i="43" s="1"/>
  <c r="F19" i="42"/>
  <c r="G19" i="42"/>
  <c r="H19" i="42"/>
  <c r="I19" i="42"/>
  <c r="J19" i="42"/>
  <c r="K19" i="42"/>
  <c r="L19" i="42"/>
  <c r="M19" i="42"/>
  <c r="N19" i="42"/>
  <c r="O19" i="42"/>
  <c r="E81" i="41"/>
  <c r="G82" i="45"/>
  <c r="H82" i="45"/>
  <c r="I82" i="45"/>
  <c r="J82" i="45"/>
  <c r="K82" i="45"/>
  <c r="L82" i="45"/>
  <c r="M82" i="45"/>
  <c r="N82" i="45"/>
  <c r="O82" i="45"/>
  <c r="P82" i="45"/>
  <c r="Q82" i="45"/>
  <c r="R82" i="45"/>
  <c r="S82" i="45"/>
  <c r="T82" i="45"/>
  <c r="U82" i="45"/>
  <c r="V82" i="45"/>
  <c r="W82" i="45"/>
  <c r="X82" i="45"/>
  <c r="Y82" i="45"/>
  <c r="Z82" i="45"/>
  <c r="G83" i="45"/>
  <c r="H83" i="45"/>
  <c r="I83" i="45"/>
  <c r="J83" i="45"/>
  <c r="K83" i="45"/>
  <c r="L83" i="45"/>
  <c r="M83" i="45"/>
  <c r="N83" i="45"/>
  <c r="O83" i="45"/>
  <c r="P83" i="45"/>
  <c r="Q83" i="45"/>
  <c r="R83" i="45"/>
  <c r="S83" i="45"/>
  <c r="T83" i="45"/>
  <c r="U83" i="45"/>
  <c r="V83" i="45"/>
  <c r="W83" i="45"/>
  <c r="X83" i="45"/>
  <c r="Y83" i="45"/>
  <c r="Z83" i="45"/>
  <c r="F83" i="45"/>
  <c r="F82" i="45"/>
  <c r="J66" i="42"/>
  <c r="J86" i="43" s="1"/>
  <c r="K29" i="45" s="1"/>
  <c r="K66" i="42"/>
  <c r="K86" i="43" s="1"/>
  <c r="L29" i="45" s="1"/>
  <c r="L66" i="42"/>
  <c r="L86" i="43" s="1"/>
  <c r="M29" i="45" s="1"/>
  <c r="M66" i="42"/>
  <c r="M86" i="43" s="1"/>
  <c r="N29" i="45" s="1"/>
  <c r="N66" i="42"/>
  <c r="N86" i="43" s="1"/>
  <c r="O29" i="45" s="1"/>
  <c r="O66" i="42"/>
  <c r="O86" i="43" s="1"/>
  <c r="P29" i="45" s="1"/>
  <c r="F66" i="42"/>
  <c r="F86" i="43" s="1"/>
  <c r="G29" i="45" s="1"/>
  <c r="G66" i="42"/>
  <c r="G86" i="43" s="1"/>
  <c r="H29" i="45" s="1"/>
  <c r="H66" i="42"/>
  <c r="H86" i="43" s="1"/>
  <c r="I29" i="45" s="1"/>
  <c r="I66" i="42"/>
  <c r="I86" i="43" s="1"/>
  <c r="J29" i="45" s="1"/>
  <c r="E66" i="42"/>
  <c r="E86" i="43" s="1"/>
  <c r="V17" i="45" l="1"/>
  <c r="T17" i="45"/>
  <c r="S17" i="45"/>
  <c r="U17" i="45"/>
  <c r="F28" i="43"/>
  <c r="F31" i="43" s="1"/>
  <c r="F44" i="43" s="1"/>
  <c r="F58" i="43" s="1"/>
  <c r="F26" i="43"/>
  <c r="F29" i="43" s="1"/>
  <c r="F27" i="43"/>
  <c r="F30" i="43" s="1"/>
  <c r="F42" i="43" s="1"/>
  <c r="F56" i="43" s="1"/>
  <c r="E26" i="43"/>
  <c r="E29" i="43" s="1"/>
  <c r="E40" i="43" s="1"/>
  <c r="N28" i="43"/>
  <c r="N31" i="43" s="1"/>
  <c r="N26" i="43"/>
  <c r="N29" i="43" s="1"/>
  <c r="N27" i="43"/>
  <c r="N30" i="43" s="1"/>
  <c r="N42" i="43" s="1"/>
  <c r="N56" i="43" s="1"/>
  <c r="E28" i="43"/>
  <c r="E31" i="43" s="1"/>
  <c r="E43" i="43" s="1"/>
  <c r="G26" i="43"/>
  <c r="G29" i="43" s="1"/>
  <c r="G27" i="43"/>
  <c r="G30" i="43" s="1"/>
  <c r="G42" i="43" s="1"/>
  <c r="G56" i="43" s="1"/>
  <c r="G28" i="43"/>
  <c r="G31" i="43" s="1"/>
  <c r="G44" i="43" s="1"/>
  <c r="G58" i="43" s="1"/>
  <c r="M28" i="43"/>
  <c r="M31" i="43" s="1"/>
  <c r="M26" i="43"/>
  <c r="M29" i="43" s="1"/>
  <c r="M27" i="43"/>
  <c r="M30" i="43" s="1"/>
  <c r="M42" i="43" s="1"/>
  <c r="M56" i="43" s="1"/>
  <c r="L28" i="43"/>
  <c r="L31" i="43" s="1"/>
  <c r="L26" i="43"/>
  <c r="L29" i="43" s="1"/>
  <c r="L27" i="43"/>
  <c r="L30" i="43" s="1"/>
  <c r="L42" i="43" s="1"/>
  <c r="L56" i="43" s="1"/>
  <c r="H26" i="43"/>
  <c r="H29" i="43" s="1"/>
  <c r="H27" i="43"/>
  <c r="H30" i="43" s="1"/>
  <c r="H42" i="43" s="1"/>
  <c r="H56" i="43" s="1"/>
  <c r="H28" i="43"/>
  <c r="H31" i="43" s="1"/>
  <c r="H44" i="43" s="1"/>
  <c r="H58" i="43" s="1"/>
  <c r="O28" i="43"/>
  <c r="O31" i="43" s="1"/>
  <c r="O27" i="43"/>
  <c r="O30" i="43" s="1"/>
  <c r="O42" i="43" s="1"/>
  <c r="O56" i="43" s="1"/>
  <c r="O26" i="43"/>
  <c r="O29" i="43" s="1"/>
  <c r="K28" i="43"/>
  <c r="K31" i="43" s="1"/>
  <c r="K26" i="43"/>
  <c r="K29" i="43" s="1"/>
  <c r="K27" i="43"/>
  <c r="K30" i="43" s="1"/>
  <c r="K42" i="43" s="1"/>
  <c r="K56" i="43" s="1"/>
  <c r="J27" i="43"/>
  <c r="J30" i="43" s="1"/>
  <c r="J42" i="43" s="1"/>
  <c r="J56" i="43" s="1"/>
  <c r="J26" i="43"/>
  <c r="J29" i="43" s="1"/>
  <c r="J28" i="43"/>
  <c r="J31" i="43" s="1"/>
  <c r="I26" i="43"/>
  <c r="I29" i="43" s="1"/>
  <c r="I27" i="43"/>
  <c r="I30" i="43" s="1"/>
  <c r="I42" i="43" s="1"/>
  <c r="I56" i="43" s="1"/>
  <c r="I28" i="43"/>
  <c r="I31" i="43" s="1"/>
  <c r="G54" i="45"/>
  <c r="H54" i="45"/>
  <c r="I54" i="45"/>
  <c r="J54" i="45"/>
  <c r="K54" i="45"/>
  <c r="L54" i="45"/>
  <c r="M54" i="45"/>
  <c r="N54" i="45"/>
  <c r="O54" i="45"/>
  <c r="P54" i="45"/>
  <c r="Q54" i="45"/>
  <c r="R54" i="45"/>
  <c r="S54" i="45"/>
  <c r="T54" i="45"/>
  <c r="U54" i="45"/>
  <c r="V54" i="45"/>
  <c r="W54" i="45"/>
  <c r="X54" i="45"/>
  <c r="Y54" i="45"/>
  <c r="Z54" i="45"/>
  <c r="F54" i="45"/>
  <c r="B31" i="45"/>
  <c r="B29" i="45"/>
  <c r="B39" i="45"/>
  <c r="B38" i="45"/>
  <c r="B37" i="45"/>
  <c r="B36" i="45"/>
  <c r="A34" i="45"/>
  <c r="A35" i="45" s="1"/>
  <c r="B27" i="45"/>
  <c r="B24" i="45"/>
  <c r="B22" i="45"/>
  <c r="B20" i="45"/>
  <c r="B18" i="45"/>
  <c r="A18" i="45"/>
  <c r="A19" i="45" s="1"/>
  <c r="A20" i="45" s="1"/>
  <c r="A21" i="45" s="1"/>
  <c r="A22" i="45" s="1"/>
  <c r="B14" i="45"/>
  <c r="B15" i="45" s="1"/>
  <c r="B11" i="45"/>
  <c r="B12" i="45" s="1"/>
  <c r="B8" i="45"/>
  <c r="B9" i="45" s="1"/>
  <c r="B5" i="45"/>
  <c r="B6" i="45" s="1"/>
  <c r="A5" i="45"/>
  <c r="H43" i="43" l="1"/>
  <c r="H57" i="43" s="1"/>
  <c r="F43" i="43"/>
  <c r="F57" i="43" s="1"/>
  <c r="E41" i="43"/>
  <c r="L43" i="43"/>
  <c r="L57" i="43" s="1"/>
  <c r="L44" i="43"/>
  <c r="L58" i="43" s="1"/>
  <c r="J43" i="43"/>
  <c r="J57" i="43" s="1"/>
  <c r="J44" i="43"/>
  <c r="J58" i="43" s="1"/>
  <c r="M41" i="43"/>
  <c r="M55" i="43" s="1"/>
  <c r="N20" i="45" s="1"/>
  <c r="K44" i="43"/>
  <c r="K58" i="43" s="1"/>
  <c r="K43" i="43"/>
  <c r="K57" i="43" s="1"/>
  <c r="E44" i="43"/>
  <c r="E58" i="43" s="1"/>
  <c r="N44" i="43"/>
  <c r="N58" i="43" s="1"/>
  <c r="N43" i="43"/>
  <c r="N57" i="43" s="1"/>
  <c r="L41" i="43"/>
  <c r="L55" i="43" s="1"/>
  <c r="M20" i="45" s="1"/>
  <c r="M43" i="43"/>
  <c r="M57" i="43" s="1"/>
  <c r="M44" i="43"/>
  <c r="M58" i="43" s="1"/>
  <c r="G41" i="43"/>
  <c r="G55" i="43" s="1"/>
  <c r="H20" i="45" s="1"/>
  <c r="O41" i="43"/>
  <c r="O55" i="43" s="1"/>
  <c r="P20" i="45" s="1"/>
  <c r="O43" i="43"/>
  <c r="O57" i="43" s="1"/>
  <c r="O44" i="43"/>
  <c r="O58" i="43" s="1"/>
  <c r="N41" i="43"/>
  <c r="N55" i="43" s="1"/>
  <c r="O20" i="45" s="1"/>
  <c r="G43" i="43"/>
  <c r="G57" i="43" s="1"/>
  <c r="I44" i="43"/>
  <c r="I58" i="43" s="1"/>
  <c r="I43" i="43"/>
  <c r="I57" i="43" s="1"/>
  <c r="H41" i="43"/>
  <c r="H55" i="43" s="1"/>
  <c r="I20" i="45" s="1"/>
  <c r="F41" i="43"/>
  <c r="F55" i="43" s="1"/>
  <c r="G20" i="45" s="1"/>
  <c r="J41" i="43"/>
  <c r="J55" i="43" s="1"/>
  <c r="K20" i="45" s="1"/>
  <c r="K41" i="43"/>
  <c r="K55" i="43" s="1"/>
  <c r="L20" i="45" s="1"/>
  <c r="I41" i="43"/>
  <c r="I55" i="43" s="1"/>
  <c r="J20" i="45" s="1"/>
  <c r="A25" i="45"/>
  <c r="A26" i="45" s="1"/>
  <c r="A27" i="45" s="1"/>
  <c r="A23" i="45"/>
  <c r="A24" i="45" s="1"/>
  <c r="A6" i="45"/>
  <c r="A7" i="45" l="1"/>
  <c r="F20" i="43"/>
  <c r="G20" i="43"/>
  <c r="H20" i="43"/>
  <c r="I20" i="43"/>
  <c r="J20" i="43"/>
  <c r="K20" i="43"/>
  <c r="L20" i="43"/>
  <c r="M20" i="43"/>
  <c r="N20" i="43"/>
  <c r="O20" i="43"/>
  <c r="P20" i="43"/>
  <c r="Q20" i="43"/>
  <c r="R20" i="43"/>
  <c r="S20" i="43"/>
  <c r="T20" i="43"/>
  <c r="U20" i="43"/>
  <c r="V20" i="43"/>
  <c r="W20" i="43"/>
  <c r="X20" i="43"/>
  <c r="Y20" i="43"/>
  <c r="E20" i="43"/>
  <c r="F21" i="43"/>
  <c r="G21" i="43"/>
  <c r="H21" i="43"/>
  <c r="I21" i="43"/>
  <c r="J21" i="43"/>
  <c r="K21" i="43"/>
  <c r="L21" i="43"/>
  <c r="M21" i="43"/>
  <c r="N21" i="43"/>
  <c r="O21" i="43"/>
  <c r="E21" i="43"/>
  <c r="A8" i="45" l="1"/>
  <c r="F106" i="43"/>
  <c r="G106" i="43"/>
  <c r="H106" i="43"/>
  <c r="I106" i="43"/>
  <c r="J106" i="43"/>
  <c r="K106" i="43"/>
  <c r="L106" i="43"/>
  <c r="M106" i="43"/>
  <c r="N106" i="43"/>
  <c r="O106" i="43"/>
  <c r="F107" i="43"/>
  <c r="G107" i="43"/>
  <c r="H107" i="43"/>
  <c r="I107" i="43"/>
  <c r="J107" i="43"/>
  <c r="K107" i="43"/>
  <c r="L107" i="43"/>
  <c r="M107" i="43"/>
  <c r="N107" i="43"/>
  <c r="O107" i="43"/>
  <c r="F108" i="43"/>
  <c r="G108" i="43"/>
  <c r="H108" i="43"/>
  <c r="I108" i="43"/>
  <c r="J108" i="43"/>
  <c r="K108" i="43"/>
  <c r="L108" i="43"/>
  <c r="M108" i="43"/>
  <c r="N108" i="43"/>
  <c r="O108" i="43"/>
  <c r="F109" i="43"/>
  <c r="G109" i="43"/>
  <c r="H109" i="43"/>
  <c r="I109" i="43"/>
  <c r="J109" i="43"/>
  <c r="K109" i="43"/>
  <c r="L109" i="43"/>
  <c r="M109" i="43"/>
  <c r="N109" i="43"/>
  <c r="O109" i="43"/>
  <c r="F110" i="43"/>
  <c r="G110" i="43"/>
  <c r="H110" i="43"/>
  <c r="I110" i="43"/>
  <c r="J110" i="43"/>
  <c r="K110" i="43"/>
  <c r="L110" i="43"/>
  <c r="M110" i="43"/>
  <c r="N110" i="43"/>
  <c r="O110" i="43"/>
  <c r="E110" i="43"/>
  <c r="E109" i="43"/>
  <c r="E108" i="43"/>
  <c r="E107" i="43"/>
  <c r="E106" i="43"/>
  <c r="A9" i="45" l="1"/>
  <c r="P84" i="43"/>
  <c r="Q84" i="43"/>
  <c r="R84" i="43"/>
  <c r="S84" i="43"/>
  <c r="T84" i="43"/>
  <c r="U84" i="43"/>
  <c r="V84" i="43"/>
  <c r="W28" i="45" s="1"/>
  <c r="W84" i="43"/>
  <c r="X84" i="43"/>
  <c r="Y84" i="43"/>
  <c r="P85" i="43"/>
  <c r="Q85" i="43"/>
  <c r="R85" i="43"/>
  <c r="S85" i="43"/>
  <c r="T85" i="43"/>
  <c r="U85" i="43"/>
  <c r="V85" i="43"/>
  <c r="W85" i="43"/>
  <c r="X85" i="43"/>
  <c r="Y85" i="43"/>
  <c r="P86" i="43"/>
  <c r="Q29" i="45" s="1"/>
  <c r="Q86" i="43"/>
  <c r="R29" i="45" s="1"/>
  <c r="R86" i="43"/>
  <c r="S29" i="45" s="1"/>
  <c r="S86" i="43"/>
  <c r="T29" i="45" s="1"/>
  <c r="T86" i="43"/>
  <c r="U29" i="45" s="1"/>
  <c r="U86" i="43"/>
  <c r="V29" i="45" s="1"/>
  <c r="V86" i="43"/>
  <c r="W29" i="45" s="1"/>
  <c r="W86" i="43"/>
  <c r="X29" i="45" s="1"/>
  <c r="X86" i="43"/>
  <c r="Y29" i="45" s="1"/>
  <c r="Y86" i="43"/>
  <c r="Z29" i="45" s="1"/>
  <c r="P100" i="43"/>
  <c r="Q100" i="43"/>
  <c r="R100" i="43"/>
  <c r="S100" i="43"/>
  <c r="T100" i="43"/>
  <c r="U100" i="43"/>
  <c r="V100" i="43"/>
  <c r="W100" i="43"/>
  <c r="X100" i="43"/>
  <c r="Y100" i="43"/>
  <c r="P101" i="43"/>
  <c r="Q34" i="45" s="1"/>
  <c r="Q101" i="43"/>
  <c r="R101" i="43"/>
  <c r="S101" i="43"/>
  <c r="T101" i="43"/>
  <c r="U101" i="43"/>
  <c r="V34" i="45" s="1"/>
  <c r="V101" i="43"/>
  <c r="W101" i="43"/>
  <c r="X101" i="43"/>
  <c r="Y101" i="43"/>
  <c r="P102" i="43"/>
  <c r="Q102" i="43"/>
  <c r="R102" i="43"/>
  <c r="S102" i="43"/>
  <c r="T102" i="43"/>
  <c r="U102" i="43"/>
  <c r="V102" i="43"/>
  <c r="W102" i="43"/>
  <c r="X102" i="43"/>
  <c r="Y102" i="43"/>
  <c r="P103" i="43"/>
  <c r="Q103" i="43"/>
  <c r="R103" i="43"/>
  <c r="S103" i="43"/>
  <c r="T103" i="43"/>
  <c r="U103" i="43"/>
  <c r="V103" i="43"/>
  <c r="W103" i="43"/>
  <c r="X103" i="43"/>
  <c r="Y103" i="43"/>
  <c r="P104" i="43"/>
  <c r="Q104" i="43"/>
  <c r="R104" i="43"/>
  <c r="S104" i="43"/>
  <c r="T104" i="43"/>
  <c r="U104" i="43"/>
  <c r="V104" i="43"/>
  <c r="W104" i="43"/>
  <c r="X104" i="43"/>
  <c r="Y104" i="43"/>
  <c r="P105" i="43"/>
  <c r="Q105" i="43"/>
  <c r="R105" i="43"/>
  <c r="S105" i="43"/>
  <c r="T105" i="43"/>
  <c r="U105" i="43"/>
  <c r="V105" i="43"/>
  <c r="W105" i="43"/>
  <c r="X105" i="43"/>
  <c r="Y105" i="43"/>
  <c r="P106" i="43"/>
  <c r="Q106" i="43"/>
  <c r="R106" i="43"/>
  <c r="S106" i="43"/>
  <c r="T106" i="43"/>
  <c r="U106" i="43"/>
  <c r="V106" i="43"/>
  <c r="W106" i="43"/>
  <c r="X106" i="43"/>
  <c r="Y106" i="43"/>
  <c r="P107" i="43"/>
  <c r="Q107" i="43"/>
  <c r="R107" i="43"/>
  <c r="S107" i="43"/>
  <c r="T107" i="43"/>
  <c r="U107" i="43"/>
  <c r="V107" i="43"/>
  <c r="W107" i="43"/>
  <c r="X107" i="43"/>
  <c r="Y107" i="43"/>
  <c r="P108" i="43"/>
  <c r="Q108" i="43"/>
  <c r="R108" i="43"/>
  <c r="S108" i="43"/>
  <c r="T108" i="43"/>
  <c r="U108" i="43"/>
  <c r="V108" i="43"/>
  <c r="W108" i="43"/>
  <c r="X108" i="43"/>
  <c r="Y108" i="43"/>
  <c r="P109" i="43"/>
  <c r="Q109" i="43"/>
  <c r="R109" i="43"/>
  <c r="S109" i="43"/>
  <c r="T109" i="43"/>
  <c r="U109" i="43"/>
  <c r="V109" i="43"/>
  <c r="W109" i="43"/>
  <c r="X109" i="43"/>
  <c r="Y109" i="43"/>
  <c r="P110" i="43"/>
  <c r="Q110" i="43"/>
  <c r="R110" i="43"/>
  <c r="S110" i="43"/>
  <c r="T110" i="43"/>
  <c r="U110" i="43"/>
  <c r="V110" i="43"/>
  <c r="W110" i="43"/>
  <c r="X110" i="43"/>
  <c r="Y110" i="43"/>
  <c r="P94" i="43"/>
  <c r="Q94" i="43"/>
  <c r="R94" i="43"/>
  <c r="S94" i="43"/>
  <c r="T94" i="43"/>
  <c r="U94" i="43"/>
  <c r="V94" i="43"/>
  <c r="W94" i="43"/>
  <c r="X94" i="43"/>
  <c r="Y94" i="43"/>
  <c r="P95" i="43"/>
  <c r="Q95" i="43"/>
  <c r="R95" i="43"/>
  <c r="S95" i="43"/>
  <c r="T95" i="43"/>
  <c r="U95" i="43"/>
  <c r="V95" i="43"/>
  <c r="W95" i="43"/>
  <c r="X95" i="43"/>
  <c r="Y95" i="43"/>
  <c r="P96" i="43"/>
  <c r="Q96" i="43"/>
  <c r="R96" i="43"/>
  <c r="S96" i="43"/>
  <c r="T96" i="43"/>
  <c r="U96" i="43"/>
  <c r="V96" i="43"/>
  <c r="W96" i="43"/>
  <c r="X96" i="43"/>
  <c r="Y96" i="43"/>
  <c r="P97" i="43"/>
  <c r="Q97" i="43"/>
  <c r="R97" i="43"/>
  <c r="S97" i="43"/>
  <c r="T97" i="43"/>
  <c r="U97" i="43"/>
  <c r="V97" i="43"/>
  <c r="W97" i="43"/>
  <c r="X97" i="43"/>
  <c r="Y97" i="43"/>
  <c r="P98" i="43"/>
  <c r="Q98" i="43"/>
  <c r="R98" i="43"/>
  <c r="S98" i="43"/>
  <c r="T98" i="43"/>
  <c r="U98" i="43"/>
  <c r="V98" i="43"/>
  <c r="W98" i="43"/>
  <c r="X98" i="43"/>
  <c r="Y98" i="43"/>
  <c r="P99" i="43"/>
  <c r="Q99" i="43"/>
  <c r="R99" i="43"/>
  <c r="S99" i="43"/>
  <c r="T99" i="43"/>
  <c r="U99" i="43"/>
  <c r="V99" i="43"/>
  <c r="W99" i="43"/>
  <c r="X99" i="43"/>
  <c r="Y99" i="43"/>
  <c r="P90" i="43"/>
  <c r="Q32" i="45" s="1"/>
  <c r="Q90" i="43"/>
  <c r="R32" i="45" s="1"/>
  <c r="R90" i="43"/>
  <c r="S32" i="45" s="1"/>
  <c r="S90" i="43"/>
  <c r="T32" i="45" s="1"/>
  <c r="T90" i="43"/>
  <c r="U32" i="45" s="1"/>
  <c r="U90" i="43"/>
  <c r="V32" i="45" s="1"/>
  <c r="V90" i="43"/>
  <c r="W32" i="45" s="1"/>
  <c r="W90" i="43"/>
  <c r="X32" i="45" s="1"/>
  <c r="X90" i="43"/>
  <c r="Y32" i="45" s="1"/>
  <c r="Y90" i="43"/>
  <c r="Z32" i="45" s="1"/>
  <c r="P69" i="43"/>
  <c r="P71" i="43" s="1"/>
  <c r="Q69" i="43"/>
  <c r="Q71" i="43" s="1"/>
  <c r="R69" i="43"/>
  <c r="R71" i="43" s="1"/>
  <c r="S69" i="43"/>
  <c r="S71" i="43" s="1"/>
  <c r="T26" i="45" s="1"/>
  <c r="T69" i="43"/>
  <c r="T71" i="43" s="1"/>
  <c r="U69" i="43"/>
  <c r="U71" i="43" s="1"/>
  <c r="V69" i="43"/>
  <c r="V71" i="43" s="1"/>
  <c r="W69" i="43"/>
  <c r="W71" i="43" s="1"/>
  <c r="X69" i="43"/>
  <c r="X71" i="43" s="1"/>
  <c r="Y69" i="43"/>
  <c r="Y71" i="43" s="1"/>
  <c r="P70" i="43"/>
  <c r="P72" i="43" s="1"/>
  <c r="Q70" i="43"/>
  <c r="Q72" i="43" s="1"/>
  <c r="R70" i="43"/>
  <c r="R72" i="43" s="1"/>
  <c r="S70" i="43"/>
  <c r="S72" i="43" s="1"/>
  <c r="T70" i="43"/>
  <c r="T72" i="43" s="1"/>
  <c r="U70" i="43"/>
  <c r="U72" i="43" s="1"/>
  <c r="V70" i="43"/>
  <c r="V72" i="43" s="1"/>
  <c r="W70" i="43"/>
  <c r="X70" i="43"/>
  <c r="X72" i="43" s="1"/>
  <c r="Y70" i="43"/>
  <c r="Y72" i="43" s="1"/>
  <c r="W72" i="43"/>
  <c r="P73" i="43"/>
  <c r="Q27" i="45" s="1"/>
  <c r="Q73" i="43"/>
  <c r="R27" i="45" s="1"/>
  <c r="R73" i="43"/>
  <c r="S27" i="45" s="1"/>
  <c r="S73" i="43"/>
  <c r="T27" i="45" s="1"/>
  <c r="T73" i="43"/>
  <c r="U27" i="45" s="1"/>
  <c r="U73" i="43"/>
  <c r="V27" i="45" s="1"/>
  <c r="V73" i="43"/>
  <c r="W27" i="45" s="1"/>
  <c r="W73" i="43"/>
  <c r="X27" i="45" s="1"/>
  <c r="X73" i="43"/>
  <c r="Y27" i="45" s="1"/>
  <c r="Y73" i="43"/>
  <c r="Z27" i="45" s="1"/>
  <c r="P74" i="43"/>
  <c r="Q74" i="43"/>
  <c r="R74" i="43"/>
  <c r="S74" i="43"/>
  <c r="T74" i="43"/>
  <c r="U74" i="43"/>
  <c r="V74" i="43"/>
  <c r="W74" i="43"/>
  <c r="X74" i="43"/>
  <c r="Y74" i="43"/>
  <c r="P75" i="43"/>
  <c r="Q75" i="43"/>
  <c r="R75" i="43"/>
  <c r="S75" i="43"/>
  <c r="T75" i="43"/>
  <c r="U75" i="43"/>
  <c r="V75" i="43"/>
  <c r="W75" i="43"/>
  <c r="X75" i="43"/>
  <c r="Y75" i="43"/>
  <c r="P76" i="43"/>
  <c r="Q76" i="43"/>
  <c r="R76" i="43"/>
  <c r="S76" i="43"/>
  <c r="T76" i="43"/>
  <c r="U76" i="43"/>
  <c r="V76" i="43"/>
  <c r="W76" i="43"/>
  <c r="X76" i="43"/>
  <c r="Y76" i="43"/>
  <c r="P77" i="43"/>
  <c r="Q77" i="43"/>
  <c r="R77" i="43"/>
  <c r="S77" i="43"/>
  <c r="T77" i="43"/>
  <c r="U77" i="43"/>
  <c r="V77" i="43"/>
  <c r="W77" i="43"/>
  <c r="X77" i="43"/>
  <c r="Y77" i="43"/>
  <c r="P78" i="43"/>
  <c r="Q78" i="43"/>
  <c r="R78" i="43"/>
  <c r="S78" i="43"/>
  <c r="T78" i="43"/>
  <c r="U78" i="43"/>
  <c r="V78" i="43"/>
  <c r="W78" i="43"/>
  <c r="X78" i="43"/>
  <c r="Y78" i="43"/>
  <c r="P79" i="43"/>
  <c r="Q79" i="43"/>
  <c r="R79" i="43"/>
  <c r="S79" i="43"/>
  <c r="T79" i="43"/>
  <c r="U79" i="43"/>
  <c r="V79" i="43"/>
  <c r="W79" i="43"/>
  <c r="X79" i="43"/>
  <c r="Y79" i="43"/>
  <c r="P80" i="43"/>
  <c r="Q80" i="43"/>
  <c r="R80" i="43"/>
  <c r="S80" i="43"/>
  <c r="T80" i="43"/>
  <c r="U80" i="43"/>
  <c r="V80" i="43"/>
  <c r="W80" i="43"/>
  <c r="X80" i="43"/>
  <c r="Y80" i="43"/>
  <c r="P5" i="43"/>
  <c r="Q4" i="45" s="1"/>
  <c r="Q5" i="43"/>
  <c r="R4" i="45" s="1"/>
  <c r="R5" i="43"/>
  <c r="S4" i="45" s="1"/>
  <c r="S5" i="43"/>
  <c r="T4" i="45" s="1"/>
  <c r="T5" i="43"/>
  <c r="U4" i="45" s="1"/>
  <c r="U5" i="43"/>
  <c r="V4" i="45" s="1"/>
  <c r="V5" i="43"/>
  <c r="W4" i="45" s="1"/>
  <c r="W5" i="43"/>
  <c r="X4" i="45" s="1"/>
  <c r="X5" i="43"/>
  <c r="Y4" i="45" s="1"/>
  <c r="Y5" i="43"/>
  <c r="Z4" i="45" s="1"/>
  <c r="P6" i="43"/>
  <c r="Q7" i="45" s="1"/>
  <c r="Q6" i="43"/>
  <c r="R7" i="45" s="1"/>
  <c r="R6" i="43"/>
  <c r="S7" i="45" s="1"/>
  <c r="S6" i="43"/>
  <c r="T7" i="45" s="1"/>
  <c r="T6" i="43"/>
  <c r="U7" i="45" s="1"/>
  <c r="U6" i="43"/>
  <c r="V7" i="45" s="1"/>
  <c r="V6" i="43"/>
  <c r="W7" i="45" s="1"/>
  <c r="W6" i="43"/>
  <c r="X7" i="45" s="1"/>
  <c r="X6" i="43"/>
  <c r="Y7" i="45" s="1"/>
  <c r="Y6" i="43"/>
  <c r="Z7" i="45" s="1"/>
  <c r="P7" i="43"/>
  <c r="Q10" i="45" s="1"/>
  <c r="Q7" i="43"/>
  <c r="R10" i="45" s="1"/>
  <c r="R7" i="43"/>
  <c r="S10" i="45" s="1"/>
  <c r="S7" i="43"/>
  <c r="T10" i="45" s="1"/>
  <c r="T7" i="43"/>
  <c r="U10" i="45" s="1"/>
  <c r="U7" i="43"/>
  <c r="V10" i="45" s="1"/>
  <c r="V7" i="43"/>
  <c r="W10" i="45" s="1"/>
  <c r="W7" i="43"/>
  <c r="X10" i="45" s="1"/>
  <c r="X7" i="43"/>
  <c r="Y10" i="45" s="1"/>
  <c r="Y7" i="43"/>
  <c r="Z10" i="45" s="1"/>
  <c r="P8" i="43"/>
  <c r="Q8" i="43"/>
  <c r="R8" i="43"/>
  <c r="S8" i="43"/>
  <c r="T8" i="43"/>
  <c r="U8" i="43"/>
  <c r="V8" i="43"/>
  <c r="W8" i="43"/>
  <c r="X8" i="43"/>
  <c r="Y8" i="43"/>
  <c r="P9" i="43"/>
  <c r="Q9" i="43"/>
  <c r="R9" i="43"/>
  <c r="S9" i="43"/>
  <c r="T9" i="43"/>
  <c r="U9" i="43"/>
  <c r="V9" i="43"/>
  <c r="W9" i="43"/>
  <c r="X9" i="43"/>
  <c r="Y9" i="43"/>
  <c r="P10" i="43"/>
  <c r="Q10" i="43"/>
  <c r="R10" i="43"/>
  <c r="S10" i="43"/>
  <c r="T10" i="43"/>
  <c r="U10" i="43"/>
  <c r="V10" i="43"/>
  <c r="W10" i="43"/>
  <c r="X10" i="43"/>
  <c r="Y10" i="43"/>
  <c r="P11" i="43"/>
  <c r="Q11" i="43"/>
  <c r="R11" i="43"/>
  <c r="S11" i="43"/>
  <c r="T11" i="43"/>
  <c r="U11" i="43"/>
  <c r="V11" i="43"/>
  <c r="W11" i="43"/>
  <c r="X11" i="43"/>
  <c r="Y11" i="43"/>
  <c r="P12" i="43"/>
  <c r="Q12" i="43"/>
  <c r="R12" i="43"/>
  <c r="S12" i="43"/>
  <c r="T12" i="43"/>
  <c r="U12" i="43"/>
  <c r="V12" i="43"/>
  <c r="W12" i="43"/>
  <c r="X12" i="43"/>
  <c r="Y12" i="43"/>
  <c r="P13" i="43"/>
  <c r="Q13" i="43"/>
  <c r="R13" i="43"/>
  <c r="S13" i="43"/>
  <c r="T13" i="43"/>
  <c r="U13" i="43"/>
  <c r="V13" i="43"/>
  <c r="W13" i="43"/>
  <c r="X13" i="43"/>
  <c r="Y13" i="43"/>
  <c r="P14" i="43"/>
  <c r="Q8" i="45" s="1"/>
  <c r="Q14" i="43"/>
  <c r="R8" i="45" s="1"/>
  <c r="R14" i="43"/>
  <c r="S8" i="45" s="1"/>
  <c r="S14" i="43"/>
  <c r="T8" i="45" s="1"/>
  <c r="T14" i="43"/>
  <c r="U8" i="45" s="1"/>
  <c r="U14" i="43"/>
  <c r="V8" i="45" s="1"/>
  <c r="V14" i="43"/>
  <c r="W8" i="45" s="1"/>
  <c r="W14" i="43"/>
  <c r="X8" i="45" s="1"/>
  <c r="X14" i="43"/>
  <c r="Y8" i="45" s="1"/>
  <c r="Y14" i="43"/>
  <c r="Z8" i="45" s="1"/>
  <c r="P15" i="43"/>
  <c r="Q11" i="45" s="1"/>
  <c r="Q15" i="43"/>
  <c r="R11" i="45" s="1"/>
  <c r="R15" i="43"/>
  <c r="S11" i="45" s="1"/>
  <c r="S15" i="43"/>
  <c r="T11" i="45" s="1"/>
  <c r="T15" i="43"/>
  <c r="U11" i="45" s="1"/>
  <c r="U15" i="43"/>
  <c r="V11" i="45" s="1"/>
  <c r="V15" i="43"/>
  <c r="W11" i="45" s="1"/>
  <c r="W15" i="43"/>
  <c r="X11" i="45" s="1"/>
  <c r="X15" i="43"/>
  <c r="Y11" i="45" s="1"/>
  <c r="Y15" i="43"/>
  <c r="Z11" i="45" s="1"/>
  <c r="P16" i="43"/>
  <c r="Q16" i="43"/>
  <c r="R16" i="43"/>
  <c r="S16" i="43"/>
  <c r="T16" i="43"/>
  <c r="U16" i="43"/>
  <c r="V16" i="43"/>
  <c r="W16" i="43"/>
  <c r="X16" i="43"/>
  <c r="Y16" i="43"/>
  <c r="P17" i="43"/>
  <c r="Q17" i="43"/>
  <c r="R17" i="43"/>
  <c r="S17" i="43"/>
  <c r="T17" i="43"/>
  <c r="U17" i="43"/>
  <c r="V17" i="43"/>
  <c r="W17" i="43"/>
  <c r="X17" i="43"/>
  <c r="Y17" i="43"/>
  <c r="P18" i="43"/>
  <c r="Q18" i="43"/>
  <c r="R18" i="43"/>
  <c r="S18" i="43"/>
  <c r="T18" i="43"/>
  <c r="U18" i="43"/>
  <c r="V18" i="43"/>
  <c r="W18" i="43"/>
  <c r="X18" i="43"/>
  <c r="Y18" i="43"/>
  <c r="P19" i="43"/>
  <c r="Q16" i="45" s="1"/>
  <c r="Q19" i="43"/>
  <c r="R16" i="45" s="1"/>
  <c r="R19" i="43"/>
  <c r="S16" i="45" s="1"/>
  <c r="S19" i="43"/>
  <c r="T16" i="45" s="1"/>
  <c r="T19" i="43"/>
  <c r="U16" i="45" s="1"/>
  <c r="U19" i="43"/>
  <c r="V16" i="45" s="1"/>
  <c r="V19" i="43"/>
  <c r="W16" i="45" s="1"/>
  <c r="W19" i="43"/>
  <c r="X16" i="45" s="1"/>
  <c r="X19" i="43"/>
  <c r="Y16" i="45" s="1"/>
  <c r="Y19" i="43"/>
  <c r="Z16" i="45" s="1"/>
  <c r="Y26" i="45" l="1"/>
  <c r="X28" i="45"/>
  <c r="Z28" i="45"/>
  <c r="R15" i="45"/>
  <c r="S15" i="45"/>
  <c r="Q15" i="45"/>
  <c r="Q79" i="45" s="1"/>
  <c r="R33" i="45"/>
  <c r="T34" i="45"/>
  <c r="S34" i="45"/>
  <c r="U34" i="45"/>
  <c r="Y28" i="45"/>
  <c r="Y53" i="45" s="1"/>
  <c r="Y63" i="45" s="1"/>
  <c r="R34" i="45"/>
  <c r="V28" i="45"/>
  <c r="Z26" i="45"/>
  <c r="Z80" i="45" s="1"/>
  <c r="Q13" i="45"/>
  <c r="Q77" i="45" s="1"/>
  <c r="X26" i="45"/>
  <c r="X80" i="45" s="1"/>
  <c r="Q14" i="45"/>
  <c r="Q78" i="45" s="1"/>
  <c r="W26" i="45"/>
  <c r="W80" i="45" s="1"/>
  <c r="Z12" i="45"/>
  <c r="X9" i="45"/>
  <c r="Y12" i="45"/>
  <c r="W9" i="45"/>
  <c r="V9" i="45"/>
  <c r="T9" i="45"/>
  <c r="R6" i="45"/>
  <c r="U9" i="45"/>
  <c r="S9" i="45"/>
  <c r="Q6" i="45"/>
  <c r="U14" i="45"/>
  <c r="U78" i="45" s="1"/>
  <c r="X12" i="45"/>
  <c r="W5" i="45"/>
  <c r="S14" i="45"/>
  <c r="S78" i="45" s="1"/>
  <c r="V5" i="45"/>
  <c r="R14" i="45"/>
  <c r="R78" i="45" s="1"/>
  <c r="Y9" i="45"/>
  <c r="S6" i="45"/>
  <c r="W14" i="45"/>
  <c r="W78" i="45" s="1"/>
  <c r="S33" i="45"/>
  <c r="W34" i="45"/>
  <c r="V14" i="45"/>
  <c r="R35" i="45"/>
  <c r="T14" i="45"/>
  <c r="T78" i="45" s="1"/>
  <c r="R9" i="45"/>
  <c r="W12" i="45"/>
  <c r="Q9" i="45"/>
  <c r="V12" i="45"/>
  <c r="Z6" i="45"/>
  <c r="U12" i="45"/>
  <c r="Y6" i="45"/>
  <c r="T12" i="45"/>
  <c r="X6" i="45"/>
  <c r="S35" i="45"/>
  <c r="U5" i="45"/>
  <c r="R5" i="45"/>
  <c r="T5" i="45"/>
  <c r="S5" i="45"/>
  <c r="Q5" i="45"/>
  <c r="Q33" i="45"/>
  <c r="Z13" i="45"/>
  <c r="Z77" i="45" s="1"/>
  <c r="Y13" i="45"/>
  <c r="Y77" i="45" s="1"/>
  <c r="Z15" i="45"/>
  <c r="Z79" i="45" s="1"/>
  <c r="X13" i="45"/>
  <c r="X77" i="45" s="1"/>
  <c r="Z33" i="45"/>
  <c r="Z35" i="45"/>
  <c r="Y33" i="45"/>
  <c r="Y35" i="45"/>
  <c r="U28" i="45"/>
  <c r="U53" i="45" s="1"/>
  <c r="U63" i="45" s="1"/>
  <c r="X15" i="45"/>
  <c r="X79" i="45" s="1"/>
  <c r="V13" i="45"/>
  <c r="V77" i="45" s="1"/>
  <c r="X33" i="45"/>
  <c r="X35" i="45"/>
  <c r="T28" i="45"/>
  <c r="T53" i="45" s="1"/>
  <c r="T63" i="45" s="1"/>
  <c r="Q35" i="45"/>
  <c r="Y15" i="45"/>
  <c r="Y79" i="45" s="1"/>
  <c r="S12" i="45"/>
  <c r="W15" i="45"/>
  <c r="W79" i="45" s="1"/>
  <c r="U13" i="45"/>
  <c r="U77" i="45" s="1"/>
  <c r="W33" i="45"/>
  <c r="W35" i="45"/>
  <c r="S28" i="45"/>
  <c r="S53" i="45" s="1"/>
  <c r="S63" i="45" s="1"/>
  <c r="W13" i="45"/>
  <c r="W77" i="45" s="1"/>
  <c r="R12" i="45"/>
  <c r="V6" i="45"/>
  <c r="Z5" i="45"/>
  <c r="V15" i="45"/>
  <c r="V79" i="45" s="1"/>
  <c r="Z14" i="45"/>
  <c r="Z78" i="45" s="1"/>
  <c r="T13" i="45"/>
  <c r="T77" i="45" s="1"/>
  <c r="V33" i="45"/>
  <c r="V35" i="45"/>
  <c r="Z34" i="45"/>
  <c r="R28" i="45"/>
  <c r="R53" i="45" s="1"/>
  <c r="R63" i="45" s="1"/>
  <c r="W6" i="45"/>
  <c r="Q12" i="45"/>
  <c r="U6" i="45"/>
  <c r="Y5" i="45"/>
  <c r="U15" i="45"/>
  <c r="U79" i="45" s="1"/>
  <c r="Y14" i="45"/>
  <c r="Y78" i="45" s="1"/>
  <c r="S13" i="45"/>
  <c r="S77" i="45" s="1"/>
  <c r="U33" i="45"/>
  <c r="U35" i="45"/>
  <c r="Y34" i="45"/>
  <c r="Q28" i="45"/>
  <c r="Q53" i="45" s="1"/>
  <c r="Q63" i="45" s="1"/>
  <c r="Z9" i="45"/>
  <c r="T6" i="45"/>
  <c r="X5" i="45"/>
  <c r="T15" i="45"/>
  <c r="T79" i="45" s="1"/>
  <c r="X14" i="45"/>
  <c r="X78" i="45" s="1"/>
  <c r="R13" i="45"/>
  <c r="R77" i="45" s="1"/>
  <c r="T33" i="45"/>
  <c r="T35" i="45"/>
  <c r="X34" i="45"/>
  <c r="U26" i="45"/>
  <c r="U80" i="45" s="1"/>
  <c r="V26" i="45"/>
  <c r="V80" i="45" s="1"/>
  <c r="S26" i="45"/>
  <c r="S80" i="45" s="1"/>
  <c r="Q26" i="45"/>
  <c r="Q80" i="45" s="1"/>
  <c r="R26" i="45"/>
  <c r="R80" i="45" s="1"/>
  <c r="T80" i="45"/>
  <c r="Y80" i="45"/>
  <c r="S79" i="45"/>
  <c r="R79" i="45"/>
  <c r="V49" i="45"/>
  <c r="U55" i="45"/>
  <c r="U64" i="45" s="1"/>
  <c r="T55" i="45"/>
  <c r="T64" i="45" s="1"/>
  <c r="Q49" i="45"/>
  <c r="W53" i="45"/>
  <c r="W63" i="45" s="1"/>
  <c r="Q55" i="45"/>
  <c r="Q64" i="45" s="1"/>
  <c r="Z50" i="45"/>
  <c r="Z49" i="45"/>
  <c r="X55" i="45"/>
  <c r="X64" i="45" s="1"/>
  <c r="W55" i="45"/>
  <c r="W64" i="45" s="1"/>
  <c r="V78" i="45"/>
  <c r="X81" i="45"/>
  <c r="U81" i="45"/>
  <c r="Y49" i="45"/>
  <c r="S81" i="45"/>
  <c r="Q81" i="45"/>
  <c r="Y55" i="45"/>
  <c r="Y64" i="45" s="1"/>
  <c r="T50" i="45"/>
  <c r="V55" i="45"/>
  <c r="V64" i="45" s="1"/>
  <c r="X53" i="45"/>
  <c r="X63" i="45" s="1"/>
  <c r="S55" i="45"/>
  <c r="S64" i="45" s="1"/>
  <c r="Z51" i="45"/>
  <c r="R55" i="45"/>
  <c r="R64" i="45" s="1"/>
  <c r="V53" i="45"/>
  <c r="V63" i="45" s="1"/>
  <c r="V81" i="45"/>
  <c r="W51" i="45"/>
  <c r="V50" i="45"/>
  <c r="R81" i="45"/>
  <c r="Z55" i="45"/>
  <c r="Z64" i="45" s="1"/>
  <c r="A10" i="45"/>
  <c r="E85" i="43"/>
  <c r="F85" i="43"/>
  <c r="G85" i="43"/>
  <c r="H85" i="43"/>
  <c r="I85" i="43"/>
  <c r="F84" i="43"/>
  <c r="G84" i="43"/>
  <c r="H84" i="43"/>
  <c r="I84" i="43"/>
  <c r="E84" i="43"/>
  <c r="J28" i="45" l="1"/>
  <c r="I28" i="45"/>
  <c r="H28" i="45"/>
  <c r="G28" i="45"/>
  <c r="E39" i="43"/>
  <c r="E53" i="43" s="1"/>
  <c r="F18" i="45" s="1"/>
  <c r="E37" i="43"/>
  <c r="E38" i="43"/>
  <c r="E52" i="43" s="1"/>
  <c r="W56" i="45"/>
  <c r="W65" i="45" s="1"/>
  <c r="Y52" i="45"/>
  <c r="Y81" i="45"/>
  <c r="Y84" i="45" s="1"/>
  <c r="R84" i="45"/>
  <c r="W52" i="45"/>
  <c r="W81" i="45"/>
  <c r="W84" i="45" s="1"/>
  <c r="V84" i="45"/>
  <c r="Q84" i="45"/>
  <c r="U84" i="45"/>
  <c r="X84" i="45"/>
  <c r="T52" i="45"/>
  <c r="T81" i="45"/>
  <c r="T84" i="45" s="1"/>
  <c r="Z52" i="45"/>
  <c r="Z81" i="45"/>
  <c r="Z84" i="45" s="1"/>
  <c r="S84" i="45"/>
  <c r="U52" i="45"/>
  <c r="V52" i="45"/>
  <c r="Q52" i="45"/>
  <c r="F28" i="45"/>
  <c r="Z56" i="45"/>
  <c r="Z65" i="45" s="1"/>
  <c r="T56" i="45"/>
  <c r="T65" i="45" s="1"/>
  <c r="Y56" i="45"/>
  <c r="Y65" i="45" s="1"/>
  <c r="X56" i="45"/>
  <c r="X65" i="45" s="1"/>
  <c r="V56" i="45"/>
  <c r="V65" i="45" s="1"/>
  <c r="S48" i="45"/>
  <c r="Q50" i="45"/>
  <c r="U51" i="45"/>
  <c r="U72" i="45"/>
  <c r="Z72" i="45"/>
  <c r="Z53" i="45"/>
  <c r="Z63" i="45" s="1"/>
  <c r="S56" i="45"/>
  <c r="S65" i="45" s="1"/>
  <c r="Q51" i="45"/>
  <c r="Q72" i="45"/>
  <c r="S49" i="45"/>
  <c r="Q56" i="45"/>
  <c r="Q65" i="45" s="1"/>
  <c r="R56" i="45"/>
  <c r="R65" i="45" s="1"/>
  <c r="S52" i="45"/>
  <c r="R50" i="45"/>
  <c r="X48" i="45"/>
  <c r="W49" i="45"/>
  <c r="T49" i="45"/>
  <c r="W50" i="45"/>
  <c r="Q48" i="45"/>
  <c r="T51" i="45"/>
  <c r="T72" i="45"/>
  <c r="U56" i="45"/>
  <c r="U65" i="45" s="1"/>
  <c r="X52" i="45"/>
  <c r="S72" i="45"/>
  <c r="S51" i="45"/>
  <c r="U49" i="45"/>
  <c r="X50" i="45"/>
  <c r="R51" i="45"/>
  <c r="R72" i="45"/>
  <c r="Y51" i="45"/>
  <c r="Y72" i="45"/>
  <c r="X49" i="45"/>
  <c r="R49" i="45"/>
  <c r="R52" i="45"/>
  <c r="V51" i="45"/>
  <c r="V72" i="45"/>
  <c r="S50" i="45"/>
  <c r="Y50" i="45"/>
  <c r="T48" i="45"/>
  <c r="R48" i="45"/>
  <c r="U50" i="45"/>
  <c r="X51" i="45"/>
  <c r="X72" i="45"/>
  <c r="W72" i="45"/>
  <c r="F29" i="45"/>
  <c r="A11" i="45"/>
  <c r="E51" i="43"/>
  <c r="G51" i="45"/>
  <c r="H51" i="45"/>
  <c r="I51" i="45"/>
  <c r="F5" i="43"/>
  <c r="G4" i="45" s="1"/>
  <c r="G5" i="43"/>
  <c r="H4" i="45" s="1"/>
  <c r="H5" i="43"/>
  <c r="I4" i="45" s="1"/>
  <c r="I5" i="43"/>
  <c r="J4" i="45" s="1"/>
  <c r="J5" i="43"/>
  <c r="K4" i="45" s="1"/>
  <c r="K5" i="43"/>
  <c r="L4" i="45" s="1"/>
  <c r="L5" i="43"/>
  <c r="M4" i="45" s="1"/>
  <c r="M5" i="43"/>
  <c r="N4" i="45" s="1"/>
  <c r="N5" i="43"/>
  <c r="O4" i="45" s="1"/>
  <c r="O5" i="43"/>
  <c r="P4" i="45" s="1"/>
  <c r="F6" i="43"/>
  <c r="G7" i="45" s="1"/>
  <c r="G6" i="43"/>
  <c r="H7" i="45" s="1"/>
  <c r="H6" i="43"/>
  <c r="I7" i="45" s="1"/>
  <c r="I6" i="43"/>
  <c r="J7" i="45" s="1"/>
  <c r="J6" i="43"/>
  <c r="K7" i="45" s="1"/>
  <c r="K6" i="43"/>
  <c r="L7" i="45" s="1"/>
  <c r="L6" i="43"/>
  <c r="M7" i="45" s="1"/>
  <c r="M6" i="43"/>
  <c r="N7" i="45" s="1"/>
  <c r="N6" i="43"/>
  <c r="O7" i="45" s="1"/>
  <c r="O6" i="43"/>
  <c r="P7" i="45" s="1"/>
  <c r="F7" i="43"/>
  <c r="G10" i="45" s="1"/>
  <c r="G7" i="43"/>
  <c r="H10" i="45" s="1"/>
  <c r="H7" i="43"/>
  <c r="I10" i="45" s="1"/>
  <c r="I7" i="43"/>
  <c r="J10" i="45" s="1"/>
  <c r="J7" i="43"/>
  <c r="K10" i="45" s="1"/>
  <c r="K7" i="43"/>
  <c r="L10" i="45" s="1"/>
  <c r="L7" i="43"/>
  <c r="M10" i="45" s="1"/>
  <c r="M7" i="43"/>
  <c r="N10" i="45" s="1"/>
  <c r="N7" i="43"/>
  <c r="O10" i="45" s="1"/>
  <c r="O7" i="43"/>
  <c r="P10" i="45" s="1"/>
  <c r="F8" i="43"/>
  <c r="G8" i="43"/>
  <c r="H8" i="43"/>
  <c r="I8" i="43"/>
  <c r="J8" i="43"/>
  <c r="K8" i="43"/>
  <c r="L8" i="43"/>
  <c r="M8" i="43"/>
  <c r="N8" i="43"/>
  <c r="O8" i="43"/>
  <c r="F9" i="43"/>
  <c r="G9" i="43"/>
  <c r="H9" i="43"/>
  <c r="I9" i="43"/>
  <c r="J9" i="43"/>
  <c r="K9" i="43"/>
  <c r="L9" i="43"/>
  <c r="M9" i="43"/>
  <c r="N9" i="43"/>
  <c r="O9" i="43"/>
  <c r="F10" i="43"/>
  <c r="G10" i="43"/>
  <c r="H10" i="43"/>
  <c r="I10" i="43"/>
  <c r="J10" i="43"/>
  <c r="K10" i="43"/>
  <c r="L10" i="43"/>
  <c r="M10" i="43"/>
  <c r="N10" i="43"/>
  <c r="O10" i="43"/>
  <c r="F11" i="43"/>
  <c r="G11" i="43"/>
  <c r="H11" i="43"/>
  <c r="I11" i="43"/>
  <c r="J11" i="43"/>
  <c r="K11" i="43"/>
  <c r="L11" i="43"/>
  <c r="M11" i="43"/>
  <c r="N11" i="43"/>
  <c r="O11" i="43"/>
  <c r="F12" i="43"/>
  <c r="G12" i="43"/>
  <c r="H12" i="43"/>
  <c r="I12" i="43"/>
  <c r="J12" i="43"/>
  <c r="K12" i="43"/>
  <c r="L12" i="43"/>
  <c r="M12" i="43"/>
  <c r="N12" i="43"/>
  <c r="O12" i="43"/>
  <c r="F13" i="43"/>
  <c r="G13" i="43"/>
  <c r="H13" i="43"/>
  <c r="I13" i="43"/>
  <c r="J13" i="43"/>
  <c r="K13" i="43"/>
  <c r="L13" i="43"/>
  <c r="M13" i="43"/>
  <c r="N13" i="43"/>
  <c r="O13" i="43"/>
  <c r="F14" i="43"/>
  <c r="G8" i="45" s="1"/>
  <c r="G14" i="43"/>
  <c r="H8" i="45" s="1"/>
  <c r="H14" i="43"/>
  <c r="I8" i="45" s="1"/>
  <c r="I14" i="43"/>
  <c r="J8" i="45" s="1"/>
  <c r="J14" i="43"/>
  <c r="K8" i="45" s="1"/>
  <c r="K14" i="43"/>
  <c r="L8" i="45" s="1"/>
  <c r="L14" i="43"/>
  <c r="M8" i="45" s="1"/>
  <c r="M14" i="43"/>
  <c r="N8" i="45" s="1"/>
  <c r="N14" i="43"/>
  <c r="O8" i="45" s="1"/>
  <c r="O14" i="43"/>
  <c r="P8" i="45" s="1"/>
  <c r="F15" i="43"/>
  <c r="G11" i="45" s="1"/>
  <c r="G15" i="43"/>
  <c r="H11" i="45" s="1"/>
  <c r="H15" i="43"/>
  <c r="I11" i="45" s="1"/>
  <c r="I15" i="43"/>
  <c r="J11" i="45" s="1"/>
  <c r="J15" i="43"/>
  <c r="K11" i="45" s="1"/>
  <c r="K15" i="43"/>
  <c r="L11" i="45" s="1"/>
  <c r="L15" i="43"/>
  <c r="M11" i="45" s="1"/>
  <c r="M15" i="43"/>
  <c r="N11" i="45" s="1"/>
  <c r="N15" i="43"/>
  <c r="O11" i="45" s="1"/>
  <c r="O15" i="43"/>
  <c r="P11" i="45" s="1"/>
  <c r="F16" i="43"/>
  <c r="G16" i="43"/>
  <c r="H16" i="43"/>
  <c r="I16" i="43"/>
  <c r="J16" i="43"/>
  <c r="K16" i="43"/>
  <c r="L16" i="43"/>
  <c r="M16" i="43"/>
  <c r="N16" i="43"/>
  <c r="O16" i="43"/>
  <c r="F17" i="43"/>
  <c r="G17" i="43"/>
  <c r="H17" i="43"/>
  <c r="I17" i="43"/>
  <c r="J17" i="43"/>
  <c r="K17" i="43"/>
  <c r="L17" i="43"/>
  <c r="M17" i="43"/>
  <c r="N17" i="43"/>
  <c r="O17" i="43"/>
  <c r="F18" i="43"/>
  <c r="G18" i="43"/>
  <c r="H18" i="43"/>
  <c r="I18" i="43"/>
  <c r="J18" i="43"/>
  <c r="K18" i="43"/>
  <c r="L18" i="43"/>
  <c r="M18" i="43"/>
  <c r="N18" i="43"/>
  <c r="O18" i="43"/>
  <c r="F19" i="43"/>
  <c r="G16" i="45" s="1"/>
  <c r="G19" i="43"/>
  <c r="H16" i="45" s="1"/>
  <c r="H19" i="43"/>
  <c r="I16" i="45" s="1"/>
  <c r="I19" i="43"/>
  <c r="J16" i="45" s="1"/>
  <c r="J19" i="43"/>
  <c r="K16" i="45" s="1"/>
  <c r="K19" i="43"/>
  <c r="L16" i="45" s="1"/>
  <c r="L19" i="43"/>
  <c r="M16" i="45" s="1"/>
  <c r="M19" i="43"/>
  <c r="N16" i="45" s="1"/>
  <c r="N19" i="43"/>
  <c r="O16" i="45" s="1"/>
  <c r="O19" i="43"/>
  <c r="P16" i="45" s="1"/>
  <c r="F73" i="43"/>
  <c r="G27" i="45" s="1"/>
  <c r="G73" i="43"/>
  <c r="H27" i="45" s="1"/>
  <c r="H73" i="43"/>
  <c r="I27" i="45" s="1"/>
  <c r="I73" i="43"/>
  <c r="J27" i="45" s="1"/>
  <c r="J73" i="43"/>
  <c r="K27" i="45" s="1"/>
  <c r="K73" i="43"/>
  <c r="L27" i="45" s="1"/>
  <c r="L73" i="43"/>
  <c r="M27" i="45" s="1"/>
  <c r="M73" i="43"/>
  <c r="N27" i="45" s="1"/>
  <c r="N73" i="43"/>
  <c r="O27" i="45" s="1"/>
  <c r="O73" i="43"/>
  <c r="P27" i="45" s="1"/>
  <c r="F74" i="43"/>
  <c r="G74" i="43"/>
  <c r="H74" i="43"/>
  <c r="I74" i="43"/>
  <c r="J74" i="43"/>
  <c r="K74" i="43"/>
  <c r="L74" i="43"/>
  <c r="M74" i="43"/>
  <c r="N74" i="43"/>
  <c r="O74" i="43"/>
  <c r="F75" i="43"/>
  <c r="G75" i="43"/>
  <c r="H75" i="43"/>
  <c r="I75" i="43"/>
  <c r="J75" i="43"/>
  <c r="K75" i="43"/>
  <c r="L75" i="43"/>
  <c r="M75" i="43"/>
  <c r="N75" i="43"/>
  <c r="O75" i="43"/>
  <c r="F76" i="43"/>
  <c r="G76" i="43"/>
  <c r="H76" i="43"/>
  <c r="I76" i="43"/>
  <c r="J76" i="43"/>
  <c r="K76" i="43"/>
  <c r="L76" i="43"/>
  <c r="M76" i="43"/>
  <c r="N76" i="43"/>
  <c r="O76" i="43"/>
  <c r="F77" i="43"/>
  <c r="G77" i="43"/>
  <c r="H77" i="43"/>
  <c r="I77" i="43"/>
  <c r="J77" i="43"/>
  <c r="K77" i="43"/>
  <c r="L77" i="43"/>
  <c r="M77" i="43"/>
  <c r="N77" i="43"/>
  <c r="O77" i="43"/>
  <c r="F78" i="43"/>
  <c r="G78" i="43"/>
  <c r="H78" i="43"/>
  <c r="I78" i="43"/>
  <c r="J78" i="43"/>
  <c r="K78" i="43"/>
  <c r="L78" i="43"/>
  <c r="M78" i="43"/>
  <c r="N78" i="43"/>
  <c r="O78" i="43"/>
  <c r="F79" i="43"/>
  <c r="G79" i="43"/>
  <c r="H79" i="43"/>
  <c r="I79" i="43"/>
  <c r="J79" i="43"/>
  <c r="K79" i="43"/>
  <c r="L79" i="43"/>
  <c r="M79" i="43"/>
  <c r="N79" i="43"/>
  <c r="O79" i="43"/>
  <c r="F80" i="43"/>
  <c r="G80" i="43"/>
  <c r="H80" i="43"/>
  <c r="I80" i="43"/>
  <c r="J80" i="43"/>
  <c r="K80" i="43"/>
  <c r="L80" i="43"/>
  <c r="M80" i="43"/>
  <c r="N80" i="43"/>
  <c r="O80" i="43"/>
  <c r="J84" i="43"/>
  <c r="K84" i="43"/>
  <c r="L84" i="43"/>
  <c r="M84" i="43"/>
  <c r="N84" i="43"/>
  <c r="O84" i="43"/>
  <c r="J85" i="43"/>
  <c r="K85" i="43"/>
  <c r="L85" i="43"/>
  <c r="M85" i="43"/>
  <c r="N85" i="43"/>
  <c r="O85" i="43"/>
  <c r="F100" i="43"/>
  <c r="G100" i="43"/>
  <c r="H100" i="43"/>
  <c r="I100" i="43"/>
  <c r="J100" i="43"/>
  <c r="K100" i="43"/>
  <c r="L100" i="43"/>
  <c r="M100" i="43"/>
  <c r="N100" i="43"/>
  <c r="O100" i="43"/>
  <c r="F101" i="43"/>
  <c r="G101" i="43"/>
  <c r="H101" i="43"/>
  <c r="I101" i="43"/>
  <c r="J101" i="43"/>
  <c r="K101" i="43"/>
  <c r="L101" i="43"/>
  <c r="M101" i="43"/>
  <c r="N101" i="43"/>
  <c r="O101" i="43"/>
  <c r="F102" i="43"/>
  <c r="G102" i="43"/>
  <c r="H102" i="43"/>
  <c r="I102" i="43"/>
  <c r="J102" i="43"/>
  <c r="K102" i="43"/>
  <c r="L102" i="43"/>
  <c r="M102" i="43"/>
  <c r="N102" i="43"/>
  <c r="O102" i="43"/>
  <c r="F103" i="43"/>
  <c r="G103" i="43"/>
  <c r="H103" i="43"/>
  <c r="I103" i="43"/>
  <c r="J103" i="43"/>
  <c r="K103" i="43"/>
  <c r="L103" i="43"/>
  <c r="M103" i="43"/>
  <c r="N103" i="43"/>
  <c r="O103" i="43"/>
  <c r="F104" i="43"/>
  <c r="G104" i="43"/>
  <c r="H104" i="43"/>
  <c r="I104" i="43"/>
  <c r="J104" i="43"/>
  <c r="K104" i="43"/>
  <c r="L104" i="43"/>
  <c r="M104" i="43"/>
  <c r="N104" i="43"/>
  <c r="O104" i="43"/>
  <c r="F105" i="43"/>
  <c r="G105" i="43"/>
  <c r="H105" i="43"/>
  <c r="I105" i="43"/>
  <c r="J105" i="43"/>
  <c r="K105" i="43"/>
  <c r="L105" i="43"/>
  <c r="M105" i="43"/>
  <c r="N105" i="43"/>
  <c r="O105" i="43"/>
  <c r="F94" i="43"/>
  <c r="G94" i="43"/>
  <c r="H94" i="43"/>
  <c r="I94" i="43"/>
  <c r="J94" i="43"/>
  <c r="K94" i="43"/>
  <c r="L94" i="43"/>
  <c r="M94" i="43"/>
  <c r="N94" i="43"/>
  <c r="O94" i="43"/>
  <c r="F95" i="43"/>
  <c r="G95" i="43"/>
  <c r="H95" i="43"/>
  <c r="I95" i="43"/>
  <c r="J95" i="43"/>
  <c r="K95" i="43"/>
  <c r="L95" i="43"/>
  <c r="M95" i="43"/>
  <c r="N95" i="43"/>
  <c r="O95" i="43"/>
  <c r="F96" i="43"/>
  <c r="G96" i="43"/>
  <c r="H96" i="43"/>
  <c r="I96" i="43"/>
  <c r="J96" i="43"/>
  <c r="K96" i="43"/>
  <c r="L96" i="43"/>
  <c r="M96" i="43"/>
  <c r="N96" i="43"/>
  <c r="O96" i="43"/>
  <c r="F97" i="43"/>
  <c r="G97" i="43"/>
  <c r="H97" i="43"/>
  <c r="I97" i="43"/>
  <c r="J97" i="43"/>
  <c r="K97" i="43"/>
  <c r="L97" i="43"/>
  <c r="M97" i="43"/>
  <c r="N97" i="43"/>
  <c r="O97" i="43"/>
  <c r="F98" i="43"/>
  <c r="G98" i="43"/>
  <c r="H98" i="43"/>
  <c r="I98" i="43"/>
  <c r="J98" i="43"/>
  <c r="K98" i="43"/>
  <c r="L98" i="43"/>
  <c r="M98" i="43"/>
  <c r="N98" i="43"/>
  <c r="O98" i="43"/>
  <c r="J99" i="43"/>
  <c r="K99" i="43"/>
  <c r="L99" i="43"/>
  <c r="M99" i="43"/>
  <c r="N99" i="43"/>
  <c r="O99" i="43"/>
  <c r="F90" i="43"/>
  <c r="G32" i="45" s="1"/>
  <c r="G90" i="43"/>
  <c r="H32" i="45" s="1"/>
  <c r="H90" i="43"/>
  <c r="I32" i="45" s="1"/>
  <c r="I90" i="43"/>
  <c r="J32" i="45" s="1"/>
  <c r="J90" i="43"/>
  <c r="K32" i="45" s="1"/>
  <c r="K90" i="43"/>
  <c r="L32" i="45" s="1"/>
  <c r="L90" i="43"/>
  <c r="M32" i="45" s="1"/>
  <c r="M90" i="43"/>
  <c r="N32" i="45" s="1"/>
  <c r="N90" i="43"/>
  <c r="O32" i="45" s="1"/>
  <c r="O90" i="43"/>
  <c r="P32" i="45" s="1"/>
  <c r="E105" i="43"/>
  <c r="E104" i="43"/>
  <c r="E103" i="43"/>
  <c r="E102" i="43"/>
  <c r="E101" i="43"/>
  <c r="E100" i="43"/>
  <c r="E90" i="43"/>
  <c r="E98" i="43"/>
  <c r="E97" i="43"/>
  <c r="E96" i="43"/>
  <c r="E95" i="43"/>
  <c r="E94" i="43"/>
  <c r="E80" i="43"/>
  <c r="E79" i="43"/>
  <c r="E78" i="43"/>
  <c r="E77" i="43"/>
  <c r="E76" i="43"/>
  <c r="E75" i="43"/>
  <c r="E74" i="43"/>
  <c r="E73" i="43"/>
  <c r="F27" i="45" s="1"/>
  <c r="F81" i="45" s="1"/>
  <c r="E61" i="43"/>
  <c r="F25" i="45" s="1"/>
  <c r="F51" i="45" s="1"/>
  <c r="E19" i="43"/>
  <c r="E18" i="43"/>
  <c r="E17" i="43"/>
  <c r="E16" i="43"/>
  <c r="E15" i="43"/>
  <c r="F11" i="45" s="1"/>
  <c r="E14" i="43"/>
  <c r="F8" i="45" s="1"/>
  <c r="E13" i="43"/>
  <c r="E12" i="43"/>
  <c r="E11" i="43"/>
  <c r="E10" i="43"/>
  <c r="E9" i="43"/>
  <c r="E8" i="43"/>
  <c r="E7" i="43"/>
  <c r="F10" i="45" s="1"/>
  <c r="E6" i="43"/>
  <c r="F7" i="45" s="1"/>
  <c r="E5" i="43"/>
  <c r="F4" i="45" s="1"/>
  <c r="G34" i="45" l="1"/>
  <c r="M15" i="45"/>
  <c r="I13" i="45"/>
  <c r="H13" i="45"/>
  <c r="L15" i="45"/>
  <c r="P28" i="45"/>
  <c r="M13" i="45"/>
  <c r="M77" i="45" s="1"/>
  <c r="L13" i="45"/>
  <c r="L77" i="45" s="1"/>
  <c r="O15" i="45"/>
  <c r="O79" i="45" s="1"/>
  <c r="K14" i="45"/>
  <c r="K78" i="45" s="1"/>
  <c r="N15" i="45"/>
  <c r="N79" i="45" s="1"/>
  <c r="J14" i="45"/>
  <c r="J78" i="45" s="1"/>
  <c r="K12" i="45"/>
  <c r="J12" i="45"/>
  <c r="H12" i="45"/>
  <c r="G12" i="45"/>
  <c r="O6" i="45"/>
  <c r="P9" i="45"/>
  <c r="N6" i="45"/>
  <c r="M6" i="45"/>
  <c r="L6" i="45"/>
  <c r="I12" i="45"/>
  <c r="J6" i="45"/>
  <c r="I34" i="45"/>
  <c r="K13" i="45"/>
  <c r="K77" i="45" s="1"/>
  <c r="H5" i="45"/>
  <c r="H34" i="45"/>
  <c r="J13" i="45"/>
  <c r="J77" i="45" s="1"/>
  <c r="N12" i="45"/>
  <c r="H9" i="45"/>
  <c r="O14" i="45"/>
  <c r="N14" i="45"/>
  <c r="N78" i="45" s="1"/>
  <c r="P5" i="45"/>
  <c r="K6" i="45"/>
  <c r="J34" i="45"/>
  <c r="P14" i="45"/>
  <c r="P78" i="45" s="1"/>
  <c r="M14" i="45"/>
  <c r="M78" i="45" s="1"/>
  <c r="I15" i="45"/>
  <c r="I79" i="45" s="1"/>
  <c r="P12" i="45"/>
  <c r="J9" i="45"/>
  <c r="L14" i="45"/>
  <c r="L78" i="45" s="1"/>
  <c r="O35" i="45"/>
  <c r="N35" i="45"/>
  <c r="G15" i="45"/>
  <c r="G79" i="45" s="1"/>
  <c r="G35" i="45"/>
  <c r="K34" i="45"/>
  <c r="K9" i="45"/>
  <c r="I5" i="45"/>
  <c r="O12" i="45"/>
  <c r="I9" i="45"/>
  <c r="G5" i="45"/>
  <c r="K15" i="45"/>
  <c r="K79" i="45" s="1"/>
  <c r="M12" i="45"/>
  <c r="G9" i="45"/>
  <c r="J15" i="45"/>
  <c r="J79" i="45" s="1"/>
  <c r="L12" i="45"/>
  <c r="P6" i="45"/>
  <c r="P35" i="45"/>
  <c r="N28" i="45"/>
  <c r="H15" i="45"/>
  <c r="H79" i="45" s="1"/>
  <c r="M28" i="45"/>
  <c r="L28" i="45"/>
  <c r="G13" i="45"/>
  <c r="G77" i="45" s="1"/>
  <c r="O33" i="45"/>
  <c r="M35" i="45"/>
  <c r="K28" i="45"/>
  <c r="I14" i="45"/>
  <c r="I78" i="45" s="1"/>
  <c r="O5" i="45"/>
  <c r="N33" i="45"/>
  <c r="L35" i="45"/>
  <c r="P34" i="45"/>
  <c r="H14" i="45"/>
  <c r="H78" i="45" s="1"/>
  <c r="N5" i="45"/>
  <c r="M33" i="45"/>
  <c r="G14" i="45"/>
  <c r="G78" i="45" s="1"/>
  <c r="M5" i="45"/>
  <c r="O34" i="45"/>
  <c r="O28" i="45"/>
  <c r="K35" i="45"/>
  <c r="I6" i="45"/>
  <c r="N34" i="45"/>
  <c r="N9" i="45"/>
  <c r="H6" i="45"/>
  <c r="L5" i="45"/>
  <c r="K33" i="45"/>
  <c r="I35" i="45"/>
  <c r="M34" i="45"/>
  <c r="O13" i="45"/>
  <c r="O77" i="45" s="1"/>
  <c r="M9" i="45"/>
  <c r="G6" i="45"/>
  <c r="K5" i="45"/>
  <c r="P33" i="45"/>
  <c r="O9" i="45"/>
  <c r="L33" i="45"/>
  <c r="J35" i="45"/>
  <c r="P13" i="45"/>
  <c r="P77" i="45" s="1"/>
  <c r="H35" i="45"/>
  <c r="L34" i="45"/>
  <c r="P15" i="45"/>
  <c r="P79" i="45" s="1"/>
  <c r="N13" i="45"/>
  <c r="N77" i="45" s="1"/>
  <c r="L9" i="45"/>
  <c r="J5" i="45"/>
  <c r="H81" i="45"/>
  <c r="I81" i="45"/>
  <c r="G81" i="45"/>
  <c r="F34" i="45"/>
  <c r="F17" i="45"/>
  <c r="F15" i="45"/>
  <c r="F79" i="45" s="1"/>
  <c r="S37" i="45"/>
  <c r="F35" i="45"/>
  <c r="F5" i="45"/>
  <c r="F14" i="45"/>
  <c r="F78" i="45" s="1"/>
  <c r="S36" i="45"/>
  <c r="F6" i="45"/>
  <c r="M79" i="45"/>
  <c r="F9" i="45"/>
  <c r="S71" i="45"/>
  <c r="F12" i="45"/>
  <c r="L81" i="45"/>
  <c r="N51" i="45"/>
  <c r="L51" i="45"/>
  <c r="K51" i="45"/>
  <c r="Z48" i="45"/>
  <c r="P55" i="45"/>
  <c r="P64" i="45" s="1"/>
  <c r="L79" i="45"/>
  <c r="Y48" i="45"/>
  <c r="P81" i="45"/>
  <c r="J53" i="45"/>
  <c r="J63" i="45" s="1"/>
  <c r="K55" i="45"/>
  <c r="K64" i="45" s="1"/>
  <c r="I77" i="45"/>
  <c r="O81" i="45"/>
  <c r="H55" i="45"/>
  <c r="H64" i="45" s="1"/>
  <c r="F13" i="45"/>
  <c r="F77" i="45" s="1"/>
  <c r="J81" i="45"/>
  <c r="J51" i="45"/>
  <c r="S47" i="45"/>
  <c r="S62" i="45" s="1"/>
  <c r="O55" i="45"/>
  <c r="O64" i="45" s="1"/>
  <c r="M55" i="45"/>
  <c r="M64" i="45" s="1"/>
  <c r="O78" i="45"/>
  <c r="X71" i="45"/>
  <c r="O51" i="45"/>
  <c r="G55" i="45"/>
  <c r="G64" i="45" s="1"/>
  <c r="K81" i="45"/>
  <c r="M51" i="45"/>
  <c r="N55" i="45"/>
  <c r="N64" i="45" s="1"/>
  <c r="S70" i="45"/>
  <c r="S73" i="45" s="1"/>
  <c r="L55" i="45"/>
  <c r="L64" i="45" s="1"/>
  <c r="F16" i="45"/>
  <c r="J55" i="45"/>
  <c r="J64" i="45" s="1"/>
  <c r="H77" i="45"/>
  <c r="N81" i="45"/>
  <c r="F32" i="45"/>
  <c r="F55" i="45" s="1"/>
  <c r="F64" i="45" s="1"/>
  <c r="I55" i="45"/>
  <c r="I64" i="45" s="1"/>
  <c r="M81" i="45"/>
  <c r="P51" i="45"/>
  <c r="H53" i="45"/>
  <c r="H63" i="45" s="1"/>
  <c r="H72" i="45"/>
  <c r="I53" i="45"/>
  <c r="I63" i="45" s="1"/>
  <c r="I72" i="45"/>
  <c r="G53" i="45"/>
  <c r="G63" i="45" s="1"/>
  <c r="G72" i="45"/>
  <c r="F53" i="45"/>
  <c r="F63" i="45" s="1"/>
  <c r="F72" i="45"/>
  <c r="A12" i="45"/>
  <c r="P56" i="45" l="1"/>
  <c r="P65" i="45" s="1"/>
  <c r="O56" i="45"/>
  <c r="O65" i="45" s="1"/>
  <c r="Q71" i="45"/>
  <c r="N56" i="45"/>
  <c r="N65" i="45" s="1"/>
  <c r="L56" i="45"/>
  <c r="L65" i="45" s="1"/>
  <c r="X36" i="45"/>
  <c r="T71" i="45"/>
  <c r="J72" i="45"/>
  <c r="M56" i="45"/>
  <c r="M65" i="45" s="1"/>
  <c r="X37" i="45"/>
  <c r="U48" i="45"/>
  <c r="X47" i="45"/>
  <c r="X62" i="45" s="1"/>
  <c r="K56" i="45"/>
  <c r="K65" i="45" s="1"/>
  <c r="Y71" i="45"/>
  <c r="X70" i="45"/>
  <c r="X73" i="45" s="1"/>
  <c r="Q47" i="45"/>
  <c r="Q62" i="45" s="1"/>
  <c r="T70" i="45"/>
  <c r="T73" i="45" s="1"/>
  <c r="K53" i="45"/>
  <c r="K63" i="45" s="1"/>
  <c r="K72" i="45"/>
  <c r="N53" i="45"/>
  <c r="N63" i="45" s="1"/>
  <c r="N72" i="45"/>
  <c r="L53" i="45"/>
  <c r="L63" i="45" s="1"/>
  <c r="L72" i="45"/>
  <c r="O53" i="45"/>
  <c r="O63" i="45" s="1"/>
  <c r="O72" i="45"/>
  <c r="M72" i="45"/>
  <c r="M53" i="45"/>
  <c r="M63" i="45" s="1"/>
  <c r="P53" i="45"/>
  <c r="P63" i="45" s="1"/>
  <c r="P72" i="45"/>
  <c r="A13" i="45"/>
  <c r="F99" i="43"/>
  <c r="G99" i="43"/>
  <c r="H99" i="43"/>
  <c r="I99" i="43"/>
  <c r="J33" i="45" s="1"/>
  <c r="E99" i="43"/>
  <c r="F33" i="45" s="1"/>
  <c r="F56" i="45" s="1"/>
  <c r="F65" i="45" s="1"/>
  <c r="G33" i="45" l="1"/>
  <c r="G56" i="45" s="1"/>
  <c r="G65" i="45" s="1"/>
  <c r="H33" i="45"/>
  <c r="H56" i="45" s="1"/>
  <c r="H65" i="45" s="1"/>
  <c r="I33" i="45"/>
  <c r="I56" i="45" s="1"/>
  <c r="I65" i="45" s="1"/>
  <c r="T37" i="45"/>
  <c r="T36" i="45"/>
  <c r="U70" i="45"/>
  <c r="U73" i="45" s="1"/>
  <c r="Y70" i="45"/>
  <c r="Y73" i="45" s="1"/>
  <c r="Y47" i="45"/>
  <c r="Y62" i="45" s="1"/>
  <c r="Z37" i="45"/>
  <c r="Q70" i="45"/>
  <c r="Q73" i="45" s="1"/>
  <c r="W48" i="45"/>
  <c r="V48" i="45"/>
  <c r="T47" i="45"/>
  <c r="T62" i="45" s="1"/>
  <c r="Y36" i="45"/>
  <c r="Y37" i="45"/>
  <c r="J56" i="45"/>
  <c r="J65" i="45" s="1"/>
  <c r="Z71" i="45"/>
  <c r="Q37" i="45"/>
  <c r="Q36" i="45"/>
  <c r="U71" i="45"/>
  <c r="A14" i="45"/>
  <c r="R36" i="45" l="1"/>
  <c r="R37" i="45"/>
  <c r="U47" i="45"/>
  <c r="U62" i="45" s="1"/>
  <c r="R70" i="45"/>
  <c r="R73" i="45" s="1"/>
  <c r="R71" i="45"/>
  <c r="R47" i="45"/>
  <c r="R62" i="45" s="1"/>
  <c r="V71" i="45"/>
  <c r="V37" i="45"/>
  <c r="V70" i="45"/>
  <c r="V73" i="45" s="1"/>
  <c r="V36" i="45"/>
  <c r="Z36" i="45"/>
  <c r="Z70" i="45"/>
  <c r="Z73" i="45" s="1"/>
  <c r="Z47" i="45"/>
  <c r="Z62" i="45" s="1"/>
  <c r="V47" i="45"/>
  <c r="V62" i="45" s="1"/>
  <c r="U37" i="45"/>
  <c r="U36" i="45"/>
  <c r="A15" i="45"/>
  <c r="F44" i="45"/>
  <c r="F45" i="45"/>
  <c r="F43" i="45"/>
  <c r="E48" i="43"/>
  <c r="E63" i="43" s="1"/>
  <c r="W70" i="45" l="1"/>
  <c r="W73" i="45" s="1"/>
  <c r="W71" i="45"/>
  <c r="I44" i="45"/>
  <c r="I45" i="45"/>
  <c r="R43" i="45"/>
  <c r="G43" i="45"/>
  <c r="J45" i="45"/>
  <c r="Z45" i="45"/>
  <c r="O46" i="45"/>
  <c r="M45" i="45"/>
  <c r="P46" i="45"/>
  <c r="W44" i="45"/>
  <c r="S45" i="45"/>
  <c r="U43" i="45"/>
  <c r="X46" i="45"/>
  <c r="H45" i="45"/>
  <c r="W45" i="45"/>
  <c r="N45" i="45"/>
  <c r="Z43" i="45"/>
  <c r="M46" i="45"/>
  <c r="M43" i="45"/>
  <c r="X44" i="45"/>
  <c r="S44" i="45"/>
  <c r="K44" i="45"/>
  <c r="O43" i="45"/>
  <c r="K43" i="45"/>
  <c r="G45" i="45"/>
  <c r="J44" i="45"/>
  <c r="M44" i="45"/>
  <c r="T46" i="45"/>
  <c r="L45" i="45"/>
  <c r="H44" i="45"/>
  <c r="J46" i="45"/>
  <c r="P43" i="45"/>
  <c r="G44" i="45"/>
  <c r="Q44" i="45"/>
  <c r="T45" i="45"/>
  <c r="X45" i="45"/>
  <c r="N44" i="45"/>
  <c r="L43" i="45"/>
  <c r="Y43" i="45"/>
  <c r="K46" i="45"/>
  <c r="V46" i="45"/>
  <c r="L46" i="45"/>
  <c r="Z44" i="45"/>
  <c r="U45" i="45"/>
  <c r="U46" i="45"/>
  <c r="Z46" i="45"/>
  <c r="X43" i="45"/>
  <c r="V45" i="45"/>
  <c r="Q43" i="45"/>
  <c r="Q46" i="45"/>
  <c r="Y46" i="45"/>
  <c r="Q45" i="45"/>
  <c r="R45" i="45"/>
  <c r="F46" i="45"/>
  <c r="F61" i="45" s="1"/>
  <c r="I43" i="45"/>
  <c r="H43" i="45"/>
  <c r="I46" i="45"/>
  <c r="V43" i="45"/>
  <c r="T44" i="45"/>
  <c r="W43" i="45"/>
  <c r="S46" i="45"/>
  <c r="O45" i="45"/>
  <c r="P45" i="45"/>
  <c r="U44" i="45"/>
  <c r="P44" i="45"/>
  <c r="R44" i="45"/>
  <c r="R46" i="45"/>
  <c r="S43" i="45"/>
  <c r="V44" i="45"/>
  <c r="Y45" i="45"/>
  <c r="J43" i="45"/>
  <c r="G46" i="45"/>
  <c r="K45" i="45"/>
  <c r="Y44" i="45"/>
  <c r="L44" i="45"/>
  <c r="N43" i="45"/>
  <c r="W46" i="45"/>
  <c r="N46" i="45"/>
  <c r="T43" i="45"/>
  <c r="O44" i="45"/>
  <c r="H46" i="45"/>
  <c r="E50" i="43"/>
  <c r="Q57" i="45" l="1"/>
  <c r="W37" i="45"/>
  <c r="W47" i="45"/>
  <c r="W62" i="45" s="1"/>
  <c r="W36" i="45"/>
  <c r="T57" i="45"/>
  <c r="X61" i="45"/>
  <c r="X66" i="45" s="1"/>
  <c r="Y57" i="45"/>
  <c r="Z57" i="45"/>
  <c r="V61" i="45"/>
  <c r="V66" i="45" s="1"/>
  <c r="H61" i="45"/>
  <c r="I61" i="45"/>
  <c r="S57" i="45"/>
  <c r="U61" i="45"/>
  <c r="U66" i="45" s="1"/>
  <c r="N61" i="45"/>
  <c r="K61" i="45"/>
  <c r="Y61" i="45"/>
  <c r="Y66" i="45" s="1"/>
  <c r="O61" i="45"/>
  <c r="L61" i="45"/>
  <c r="T61" i="45"/>
  <c r="T66" i="45" s="1"/>
  <c r="W61" i="45"/>
  <c r="S61" i="45"/>
  <c r="S66" i="45" s="1"/>
  <c r="G61" i="45"/>
  <c r="M61" i="45"/>
  <c r="R61" i="45"/>
  <c r="R66" i="45" s="1"/>
  <c r="V57" i="45"/>
  <c r="X57" i="45"/>
  <c r="U57" i="45"/>
  <c r="Q61" i="45"/>
  <c r="Q66" i="45" s="1"/>
  <c r="Z61" i="45"/>
  <c r="Z66" i="45" s="1"/>
  <c r="J61" i="45"/>
  <c r="P61" i="45"/>
  <c r="R57" i="45"/>
  <c r="E65" i="43"/>
  <c r="E35" i="42"/>
  <c r="E47" i="43" s="1"/>
  <c r="E62" i="43" s="1"/>
  <c r="O37" i="42"/>
  <c r="O49" i="43" s="1"/>
  <c r="O64" i="43" s="1"/>
  <c r="N37" i="42"/>
  <c r="N49" i="43" s="1"/>
  <c r="N64" i="43" s="1"/>
  <c r="M37" i="42"/>
  <c r="M49" i="43" s="1"/>
  <c r="M64" i="43" s="1"/>
  <c r="L37" i="42"/>
  <c r="L49" i="43" s="1"/>
  <c r="L64" i="43" s="1"/>
  <c r="K37" i="42"/>
  <c r="K49" i="43" s="1"/>
  <c r="K64" i="43" s="1"/>
  <c r="J37" i="42"/>
  <c r="J49" i="43" s="1"/>
  <c r="J64" i="43" s="1"/>
  <c r="I37" i="42"/>
  <c r="I49" i="43" s="1"/>
  <c r="I64" i="43" s="1"/>
  <c r="H37" i="42"/>
  <c r="H49" i="43" s="1"/>
  <c r="H64" i="43" s="1"/>
  <c r="G37" i="42"/>
  <c r="G49" i="43" s="1"/>
  <c r="G64" i="43" s="1"/>
  <c r="F37" i="42"/>
  <c r="F49" i="43" s="1"/>
  <c r="F64" i="43" s="1"/>
  <c r="E37" i="42"/>
  <c r="O35" i="42"/>
  <c r="O47" i="43" s="1"/>
  <c r="O62" i="43" s="1"/>
  <c r="P23" i="45" s="1"/>
  <c r="N35" i="42"/>
  <c r="N47" i="43" s="1"/>
  <c r="N62" i="43" s="1"/>
  <c r="O23" i="45" s="1"/>
  <c r="M35" i="42"/>
  <c r="M47" i="43" s="1"/>
  <c r="M62" i="43" s="1"/>
  <c r="N23" i="45" s="1"/>
  <c r="L35" i="42"/>
  <c r="L47" i="43" s="1"/>
  <c r="L62" i="43" s="1"/>
  <c r="M23" i="45" s="1"/>
  <c r="K35" i="42"/>
  <c r="K47" i="43" s="1"/>
  <c r="K62" i="43" s="1"/>
  <c r="L23" i="45" s="1"/>
  <c r="J35" i="42"/>
  <c r="J47" i="43" s="1"/>
  <c r="J62" i="43" s="1"/>
  <c r="K23" i="45" s="1"/>
  <c r="I35" i="42"/>
  <c r="I47" i="43" s="1"/>
  <c r="I62" i="43" s="1"/>
  <c r="J23" i="45" s="1"/>
  <c r="H35" i="42"/>
  <c r="H47" i="43" s="1"/>
  <c r="H62" i="43" s="1"/>
  <c r="I23" i="45" s="1"/>
  <c r="G35" i="42"/>
  <c r="G47" i="43" s="1"/>
  <c r="G62" i="43" s="1"/>
  <c r="H23" i="45" s="1"/>
  <c r="F35" i="42"/>
  <c r="F47" i="43" s="1"/>
  <c r="F62" i="43" s="1"/>
  <c r="G23" i="45" s="1"/>
  <c r="H39" i="42"/>
  <c r="H40" i="43" s="1"/>
  <c r="H54" i="43" s="1"/>
  <c r="I19" i="45" s="1"/>
  <c r="W66" i="45" l="1"/>
  <c r="F24" i="45"/>
  <c r="W57" i="45"/>
  <c r="E49" i="43"/>
  <c r="L50" i="45" l="1"/>
  <c r="O50" i="45"/>
  <c r="N50" i="45"/>
  <c r="P50" i="45"/>
  <c r="M50" i="45"/>
  <c r="K50" i="45"/>
  <c r="E64" i="43"/>
  <c r="E69" i="43"/>
  <c r="E71" i="43" s="1"/>
  <c r="E70" i="43"/>
  <c r="E72" i="43" s="1"/>
  <c r="J50" i="45" l="1"/>
  <c r="F26" i="45"/>
  <c r="F23" i="45"/>
  <c r="F50" i="45" s="1"/>
  <c r="G50" i="45"/>
  <c r="H50" i="45"/>
  <c r="I50" i="45"/>
  <c r="F52" i="45" l="1"/>
  <c r="F80" i="45"/>
  <c r="F84" i="45" s="1"/>
  <c r="F69" i="43" l="1"/>
  <c r="F71" i="43" s="1"/>
  <c r="F70" i="43"/>
  <c r="F72" i="43" s="1"/>
  <c r="H22" i="42"/>
  <c r="H32" i="43" s="1"/>
  <c r="H45" i="43" s="1"/>
  <c r="H59" i="43" s="1"/>
  <c r="I21" i="45" s="1"/>
  <c r="G22" i="42"/>
  <c r="G32" i="43" s="1"/>
  <c r="G45" i="43" s="1"/>
  <c r="G59" i="43" s="1"/>
  <c r="H21" i="45" s="1"/>
  <c r="F22" i="42"/>
  <c r="F32" i="43" s="1"/>
  <c r="F45" i="43" s="1"/>
  <c r="F59" i="43" s="1"/>
  <c r="G21" i="45" s="1"/>
  <c r="E22" i="42"/>
  <c r="G26" i="45" l="1"/>
  <c r="H70" i="43"/>
  <c r="H72" i="43" s="1"/>
  <c r="G69" i="43"/>
  <c r="G71" i="43" s="1"/>
  <c r="G70" i="43"/>
  <c r="G72" i="43" s="1"/>
  <c r="I70" i="43"/>
  <c r="I72" i="43" s="1"/>
  <c r="H69" i="43"/>
  <c r="H71" i="43" s="1"/>
  <c r="I26" i="45" s="1"/>
  <c r="E33" i="43"/>
  <c r="E46" i="43" s="1"/>
  <c r="E60" i="43" s="1"/>
  <c r="F22" i="45" s="1"/>
  <c r="E32" i="43"/>
  <c r="E45" i="43" s="1"/>
  <c r="E59" i="43" s="1"/>
  <c r="F21" i="45" s="1"/>
  <c r="H26" i="45" l="1"/>
  <c r="I52" i="45"/>
  <c r="I80" i="45"/>
  <c r="I84" i="45" s="1"/>
  <c r="G52" i="45"/>
  <c r="G80" i="45"/>
  <c r="G84" i="45" s="1"/>
  <c r="I69" i="43"/>
  <c r="J70" i="43"/>
  <c r="J72" i="43" s="1"/>
  <c r="G49" i="45" l="1"/>
  <c r="H52" i="45"/>
  <c r="H80" i="45"/>
  <c r="H84" i="45" s="1"/>
  <c r="H49" i="45"/>
  <c r="I49" i="45"/>
  <c r="L49" i="45"/>
  <c r="F49" i="45"/>
  <c r="J49" i="45"/>
  <c r="I71" i="43"/>
  <c r="J26" i="45" s="1"/>
  <c r="K70" i="43"/>
  <c r="K72" i="43" s="1"/>
  <c r="J69" i="43"/>
  <c r="F39" i="42"/>
  <c r="F40" i="43" s="1"/>
  <c r="F54" i="43" s="1"/>
  <c r="G19" i="45" s="1"/>
  <c r="G39" i="42"/>
  <c r="G40" i="43" s="1"/>
  <c r="G54" i="43" s="1"/>
  <c r="H19" i="45" s="1"/>
  <c r="I39" i="42"/>
  <c r="I40" i="43" s="1"/>
  <c r="I54" i="43" s="1"/>
  <c r="J19" i="45" s="1"/>
  <c r="J39" i="42"/>
  <c r="J40" i="43" s="1"/>
  <c r="J54" i="43" s="1"/>
  <c r="K19" i="45" s="1"/>
  <c r="K39" i="42"/>
  <c r="K40" i="43" s="1"/>
  <c r="K54" i="43" s="1"/>
  <c r="L19" i="45" s="1"/>
  <c r="L39" i="42"/>
  <c r="L40" i="43" s="1"/>
  <c r="L54" i="43" s="1"/>
  <c r="M19" i="45" s="1"/>
  <c r="M39" i="42"/>
  <c r="M40" i="43" s="1"/>
  <c r="M54" i="43" s="1"/>
  <c r="N19" i="45" s="1"/>
  <c r="N39" i="42"/>
  <c r="N40" i="43" s="1"/>
  <c r="N54" i="43" s="1"/>
  <c r="O19" i="45" s="1"/>
  <c r="O39" i="42"/>
  <c r="O40" i="43" s="1"/>
  <c r="O54" i="43" s="1"/>
  <c r="P19" i="45" s="1"/>
  <c r="E39" i="42"/>
  <c r="N49" i="45" l="1"/>
  <c r="O49" i="45"/>
  <c r="K49" i="45"/>
  <c r="M49" i="45"/>
  <c r="P49" i="45"/>
  <c r="J71" i="43"/>
  <c r="K26" i="45" s="1"/>
  <c r="K69" i="43"/>
  <c r="L70" i="43"/>
  <c r="L72" i="43" s="1"/>
  <c r="J52" i="45" l="1"/>
  <c r="J80" i="45"/>
  <c r="J84" i="45" s="1"/>
  <c r="K71" i="43"/>
  <c r="L26" i="45" s="1"/>
  <c r="M70" i="43"/>
  <c r="M72" i="43" s="1"/>
  <c r="L69" i="43"/>
  <c r="K52" i="45" l="1"/>
  <c r="K80" i="45"/>
  <c r="K84" i="45" s="1"/>
  <c r="L71" i="43"/>
  <c r="M26" i="45" s="1"/>
  <c r="E55" i="43"/>
  <c r="E54" i="43"/>
  <c r="M69" i="43"/>
  <c r="O70" i="43"/>
  <c r="O72" i="43" s="1"/>
  <c r="N70" i="43"/>
  <c r="N72" i="43" s="1"/>
  <c r="L52" i="45" l="1"/>
  <c r="L80" i="45"/>
  <c r="L84" i="45" s="1"/>
  <c r="M71" i="43"/>
  <c r="N26" i="45" s="1"/>
  <c r="E57" i="43"/>
  <c r="F19" i="45" s="1"/>
  <c r="E42" i="43"/>
  <c r="E56" i="43" s="1"/>
  <c r="F20" i="45" s="1"/>
  <c r="O69" i="43"/>
  <c r="N69" i="43"/>
  <c r="M52" i="45" l="1"/>
  <c r="M80" i="45"/>
  <c r="M84" i="45" s="1"/>
  <c r="G47" i="45"/>
  <c r="H47" i="45"/>
  <c r="F48" i="45"/>
  <c r="F70" i="45"/>
  <c r="H71" i="45"/>
  <c r="N71" i="43"/>
  <c r="O26" i="45" s="1"/>
  <c r="O71" i="43"/>
  <c r="P26" i="45" s="1"/>
  <c r="F71" i="45"/>
  <c r="N52" i="45" l="1"/>
  <c r="N80" i="45"/>
  <c r="N84" i="45" s="1"/>
  <c r="F36" i="45"/>
  <c r="U38" i="45" s="1"/>
  <c r="F37" i="45"/>
  <c r="F39" i="45" s="1"/>
  <c r="F73" i="45"/>
  <c r="I47" i="45"/>
  <c r="F47" i="45"/>
  <c r="F62" i="45" s="1"/>
  <c r="F66" i="45" s="1"/>
  <c r="H48" i="45"/>
  <c r="H36" i="45"/>
  <c r="H37" i="45"/>
  <c r="H70" i="45"/>
  <c r="H73" i="45" s="1"/>
  <c r="G48" i="45"/>
  <c r="G37" i="45"/>
  <c r="G70" i="45"/>
  <c r="G36" i="45"/>
  <c r="G71" i="45"/>
  <c r="I48" i="45"/>
  <c r="I37" i="45"/>
  <c r="I36" i="45"/>
  <c r="I70" i="45"/>
  <c r="I71" i="45"/>
  <c r="H38" i="45" l="1"/>
  <c r="X38" i="45"/>
  <c r="V38" i="45"/>
  <c r="Y38" i="45"/>
  <c r="F38" i="45"/>
  <c r="W38" i="45"/>
  <c r="R38" i="45"/>
  <c r="Q38" i="45"/>
  <c r="G38" i="45"/>
  <c r="T38" i="45"/>
  <c r="S38" i="45"/>
  <c r="Z38" i="45"/>
  <c r="I38" i="45"/>
  <c r="H39" i="45"/>
  <c r="I39" i="45"/>
  <c r="S39" i="45"/>
  <c r="Y39" i="45"/>
  <c r="T39" i="45"/>
  <c r="X39" i="45"/>
  <c r="R39" i="45"/>
  <c r="Z39" i="45"/>
  <c r="U39" i="45"/>
  <c r="O52" i="45"/>
  <c r="O80" i="45"/>
  <c r="O84" i="45" s="1"/>
  <c r="P52" i="45"/>
  <c r="P80" i="45"/>
  <c r="P84" i="45" s="1"/>
  <c r="V39" i="45"/>
  <c r="W39" i="45"/>
  <c r="Q39" i="45"/>
  <c r="G39" i="45"/>
  <c r="F57" i="45"/>
  <c r="I73" i="45"/>
  <c r="I62" i="45"/>
  <c r="I66" i="45" s="1"/>
  <c r="I57" i="45"/>
  <c r="G73" i="45"/>
  <c r="G62" i="45"/>
  <c r="G66" i="45" s="1"/>
  <c r="G57" i="45"/>
  <c r="H62" i="45"/>
  <c r="H66" i="45" s="1"/>
  <c r="H57" i="45"/>
  <c r="J48" i="45" l="1"/>
  <c r="K48" i="45"/>
  <c r="L48" i="45" l="1"/>
  <c r="M48" i="45" l="1"/>
  <c r="N48" i="45" l="1"/>
  <c r="O48" i="45" l="1"/>
  <c r="P48" i="45" l="1"/>
  <c r="P71" i="45" l="1"/>
  <c r="N71" i="45"/>
  <c r="O71" i="45" l="1"/>
  <c r="N47" i="45"/>
  <c r="N37" i="45"/>
  <c r="N39" i="45" s="1"/>
  <c r="N36" i="45"/>
  <c r="N38" i="45" s="1"/>
  <c r="N70" i="45"/>
  <c r="N73" i="45" s="1"/>
  <c r="K71" i="45"/>
  <c r="J71" i="45"/>
  <c r="K70" i="45"/>
  <c r="K73" i="45" s="1"/>
  <c r="K37" i="45"/>
  <c r="K39" i="45" s="1"/>
  <c r="K47" i="45"/>
  <c r="K62" i="45" l="1"/>
  <c r="K66" i="45" s="1"/>
  <c r="K57" i="45"/>
  <c r="N62" i="45"/>
  <c r="N66" i="45" s="1"/>
  <c r="N57" i="45"/>
  <c r="J47" i="45"/>
  <c r="J37" i="45"/>
  <c r="J39" i="45" s="1"/>
  <c r="J36" i="45"/>
  <c r="J38" i="45" s="1"/>
  <c r="J70" i="45"/>
  <c r="J73" i="45" s="1"/>
  <c r="L71" i="45"/>
  <c r="O70" i="45"/>
  <c r="O73" i="45" s="1"/>
  <c r="O36" i="45"/>
  <c r="O38" i="45" s="1"/>
  <c r="O47" i="45"/>
  <c r="O37" i="45"/>
  <c r="O39" i="45" s="1"/>
  <c r="P47" i="45"/>
  <c r="P36" i="45"/>
  <c r="P38" i="45" s="1"/>
  <c r="P37" i="45"/>
  <c r="P39" i="45" s="1"/>
  <c r="P70" i="45"/>
  <c r="P73" i="45" s="1"/>
  <c r="K36" i="45"/>
  <c r="K38" i="45" s="1"/>
  <c r="L47" i="45" l="1"/>
  <c r="L36" i="45"/>
  <c r="L38" i="45" s="1"/>
  <c r="L37" i="45"/>
  <c r="L39" i="45" s="1"/>
  <c r="L70" i="45"/>
  <c r="L73" i="45" s="1"/>
  <c r="P62" i="45"/>
  <c r="P66" i="45" s="1"/>
  <c r="P57" i="45"/>
  <c r="O62" i="45"/>
  <c r="O66" i="45" s="1"/>
  <c r="O57" i="45"/>
  <c r="M71" i="45"/>
  <c r="J62" i="45"/>
  <c r="J66" i="45" s="1"/>
  <c r="J57" i="45"/>
  <c r="M37" i="45" l="1"/>
  <c r="M39" i="45" s="1"/>
  <c r="M47" i="45"/>
  <c r="M36" i="45"/>
  <c r="M38" i="45" s="1"/>
  <c r="M70" i="45"/>
  <c r="M73" i="45" s="1"/>
  <c r="L62" i="45"/>
  <c r="L66" i="45" s="1"/>
  <c r="L57" i="45"/>
  <c r="M62" i="45" l="1"/>
  <c r="M66" i="45" s="1"/>
  <c r="M57"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Frank Duennebeil</author>
  </authors>
  <commentList>
    <comment ref="Z35" authorId="0" shapeId="0" xr:uid="{00000000-0006-0000-0200-000001000000}">
      <text>
        <r>
          <rPr>
            <b/>
            <sz val="9"/>
            <color indexed="81"/>
            <rFont val="Segoe UI"/>
            <family val="2"/>
          </rPr>
          <t>Frank Duennebeil:</t>
        </r>
        <r>
          <rPr>
            <sz val="9"/>
            <color indexed="81"/>
            <rFont val="Segoe UI"/>
            <family val="2"/>
          </rPr>
          <t xml:space="preserve">
Für kreisfreie Städte werden hier identische Werte eingetragen wie für Kreis. </t>
        </r>
      </text>
    </comment>
    <comment ref="Z36" authorId="0" shapeId="0" xr:uid="{00000000-0006-0000-0200-000002000000}">
      <text>
        <r>
          <rPr>
            <b/>
            <sz val="9"/>
            <color indexed="81"/>
            <rFont val="Segoe UI"/>
            <family val="2"/>
          </rPr>
          <t>Frank Duennebeil:</t>
        </r>
        <r>
          <rPr>
            <sz val="9"/>
            <color indexed="81"/>
            <rFont val="Segoe UI"/>
            <family val="2"/>
          </rPr>
          <t xml:space="preserve">
Für kreisfreie Städte werden hier identische Werte eingetragen wie für Kreis. </t>
        </r>
      </text>
    </comment>
    <comment ref="Z52" authorId="0" shapeId="0" xr:uid="{00000000-0006-0000-0200-000003000000}">
      <text>
        <r>
          <rPr>
            <b/>
            <sz val="9"/>
            <color indexed="81"/>
            <rFont val="Segoe UI"/>
            <family val="2"/>
          </rPr>
          <t>Frank Duennebeil:</t>
        </r>
        <r>
          <rPr>
            <sz val="9"/>
            <color indexed="81"/>
            <rFont val="Segoe UI"/>
            <family val="2"/>
          </rPr>
          <t xml:space="preserve">
Wegehäufigkeit der Personen
nach Hauptverkehrsmittel und räumlichen Verkehrsarten</t>
        </r>
      </text>
    </comment>
    <comment ref="Z53" authorId="0" shapeId="0" xr:uid="{00000000-0006-0000-0200-000004000000}">
      <text>
        <r>
          <rPr>
            <b/>
            <sz val="9"/>
            <color indexed="81"/>
            <rFont val="Segoe UI"/>
            <family val="2"/>
          </rPr>
          <t>Frank Duennebeil:</t>
        </r>
        <r>
          <rPr>
            <sz val="9"/>
            <color indexed="81"/>
            <rFont val="Segoe UI"/>
            <family val="2"/>
          </rPr>
          <t xml:space="preserve">
Wegehäufigkeit der Personen
nach Hauptverkehrsmittel und räumlichen Verkehrsarten</t>
        </r>
      </text>
    </comment>
    <comment ref="Z54" authorId="0" shapeId="0" xr:uid="{00000000-0006-0000-0200-000005000000}">
      <text>
        <r>
          <rPr>
            <b/>
            <sz val="9"/>
            <color indexed="81"/>
            <rFont val="Segoe UI"/>
            <family val="2"/>
          </rPr>
          <t>Frank Duennebeil:</t>
        </r>
        <r>
          <rPr>
            <sz val="9"/>
            <color indexed="81"/>
            <rFont val="Segoe UI"/>
            <family val="2"/>
          </rPr>
          <t xml:space="preserve">
Wegehäufigkeit der Personen
nach Hauptverkehrsmittel und räumlichen Verkehrsarten</t>
        </r>
      </text>
    </comment>
    <comment ref="Z55" authorId="0" shapeId="0" xr:uid="{00000000-0006-0000-0200-000006000000}">
      <text>
        <r>
          <rPr>
            <b/>
            <sz val="9"/>
            <color indexed="81"/>
            <rFont val="Segoe UI"/>
            <family val="2"/>
          </rPr>
          <t>Frank Duennebeil:</t>
        </r>
        <r>
          <rPr>
            <sz val="9"/>
            <color indexed="81"/>
            <rFont val="Segoe UI"/>
            <family val="2"/>
          </rPr>
          <t xml:space="preserve">
Mittlere Reisezeit, Entfernung und Geschwindigkeit nach Hauptverkehrsmittelgruppen (alle Wege)</t>
        </r>
      </text>
    </comment>
    <comment ref="Z56" authorId="0" shapeId="0" xr:uid="{00000000-0006-0000-0200-000007000000}">
      <text>
        <r>
          <rPr>
            <b/>
            <sz val="9"/>
            <color indexed="81"/>
            <rFont val="Segoe UI"/>
            <family val="2"/>
          </rPr>
          <t>Frank Duennebeil:</t>
        </r>
        <r>
          <rPr>
            <sz val="9"/>
            <color indexed="81"/>
            <rFont val="Segoe UI"/>
            <family val="2"/>
          </rPr>
          <t xml:space="preserve">
Mittlere Reisezeit, Entfernung und Geschwindigkeit nach Hauptverkehrsmittelgruppen (alle Wege)</t>
        </r>
      </text>
    </comment>
    <comment ref="Z57" authorId="0" shapeId="0" xr:uid="{00000000-0006-0000-0200-000008000000}">
      <text>
        <r>
          <rPr>
            <b/>
            <sz val="9"/>
            <color indexed="81"/>
            <rFont val="Segoe UI"/>
            <family val="2"/>
          </rPr>
          <t>Frank Duennebeil:</t>
        </r>
        <r>
          <rPr>
            <sz val="9"/>
            <color indexed="81"/>
            <rFont val="Segoe UI"/>
            <family val="2"/>
          </rPr>
          <t xml:space="preserve">
Mittlere Reisezeit, Entfernung und Geschwindigkeit nach Hauptverkehrsmittelgruppen (alle Wege)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Frank Duennebeil</author>
  </authors>
  <commentList>
    <comment ref="B16" authorId="0" shapeId="0" xr:uid="{00000000-0006-0000-0500-000001000000}">
      <text>
        <r>
          <rPr>
            <b/>
            <sz val="9"/>
            <color indexed="81"/>
            <rFont val="Segoe UI"/>
            <family val="2"/>
          </rPr>
          <t>Frank Duennebeil:</t>
        </r>
        <r>
          <rPr>
            <sz val="9"/>
            <color indexed="81"/>
            <rFont val="Segoe UI"/>
            <family val="2"/>
          </rPr>
          <t xml:space="preserve">
nachrichtlich, wird nicht in die Ergebnisse der Gesamtbilanz Scope 1+2 eingerechnet</t>
        </r>
      </text>
    </comment>
  </commentList>
</comments>
</file>

<file path=xl/sharedStrings.xml><?xml version="1.0" encoding="utf-8"?>
<sst xmlns="http://schemas.openxmlformats.org/spreadsheetml/2006/main" count="1640" uniqueCount="372">
  <si>
    <t>Berechnungen</t>
  </si>
  <si>
    <t>Übergreifende Basisdaten</t>
  </si>
  <si>
    <t>Kategorie</t>
  </si>
  <si>
    <t>Parameter</t>
  </si>
  <si>
    <t>Einheit</t>
  </si>
  <si>
    <t>Datenquelle</t>
  </si>
  <si>
    <t>Anmerkung</t>
  </si>
  <si>
    <t>Bevölkerung</t>
  </si>
  <si>
    <t>Anzahl</t>
  </si>
  <si>
    <t>Regionalstatistik, Fortschreibung des Bevölkerungsstandes</t>
  </si>
  <si>
    <t>Code 12411-01-01-5; Angaben zum 31.12.</t>
  </si>
  <si>
    <t>Stationärer Energieverbrauch</t>
  </si>
  <si>
    <t>Differenzierung</t>
  </si>
  <si>
    <t>Energieverbrauch</t>
  </si>
  <si>
    <t>Stromverbrauch</t>
  </si>
  <si>
    <t>Private Haushalte</t>
  </si>
  <si>
    <t>kWh</t>
  </si>
  <si>
    <t>Stadtwerke</t>
  </si>
  <si>
    <t>Kleingewerbe/GHD</t>
  </si>
  <si>
    <t>Großverbraucher/Industrie</t>
  </si>
  <si>
    <t>Nachtspeicher</t>
  </si>
  <si>
    <t>Wärmepumpenstrom</t>
  </si>
  <si>
    <t>Erdgasverbrauch</t>
  </si>
  <si>
    <t>Wärmeverbrauch</t>
  </si>
  <si>
    <t>Heizölverbrauch</t>
  </si>
  <si>
    <t>THG-Emissionen</t>
  </si>
  <si>
    <t>BHKW</t>
  </si>
  <si>
    <t>Strom</t>
  </si>
  <si>
    <t>t CO2e</t>
  </si>
  <si>
    <t>Emissionsfaktor</t>
  </si>
  <si>
    <t>Wärme</t>
  </si>
  <si>
    <t>Scope 1+2</t>
  </si>
  <si>
    <t>g CO2e/kWh</t>
  </si>
  <si>
    <t>Mobilität</t>
  </si>
  <si>
    <t>Anzahl Alltagswege</t>
  </si>
  <si>
    <t>Wege/P/d</t>
  </si>
  <si>
    <t>Alle Wege</t>
  </si>
  <si>
    <t>ÖPNV - Bus</t>
  </si>
  <si>
    <t>Entfernung pro Weg</t>
  </si>
  <si>
    <t>km/Weg</t>
  </si>
  <si>
    <t>Derzeit in SrV nur für ÖPNV insgesamt verfügbar. Ggf. zukünftig in Tabelle 7.4 für einzelne Verkehrsmittel</t>
  </si>
  <si>
    <t>%</t>
  </si>
  <si>
    <t>Stadt</t>
  </si>
  <si>
    <t>Gemeinde</t>
  </si>
  <si>
    <t>Summe</t>
  </si>
  <si>
    <t>KBA: Kraftfahrzeugbestand nach Gemeinden (FZ3)</t>
  </si>
  <si>
    <t>Spalte H, Werte 01.01. des Folgejahres verwenden (z.B. Werte für 2022 aus KBA 01.01.2023)</t>
  </si>
  <si>
    <t>Spalte I, Werte 01.01. des Folgejahres verwenden (z.B. Werte für 2022 aus KBA 01.01.2023)</t>
  </si>
  <si>
    <t>Kreis</t>
  </si>
  <si>
    <t>Lkw gesamt</t>
  </si>
  <si>
    <t>KBA: Kraftfahrzeugbestand nach Zulassungsbezirken (FZ1)</t>
  </si>
  <si>
    <t>FZ 1.1 Spalte W. Werte 01.01. des Folgejahres verwenden (z.B. Werte für 2022 aus KBA 01.01.2023)</t>
  </si>
  <si>
    <t>FZ 1.1 Spalte X+Y. Werte 01.01. des Folgejahres verwenden (z.B. Werte für 2022 aus KBA 01.01.2023)</t>
  </si>
  <si>
    <t>Lkw (3,5-7,5t)</t>
  </si>
  <si>
    <t>FZ 1.1 Spalte Z+AA. Werte 01.01. des Folgejahres verwenden (z.B. Werte für 2022 aus KBA 01.01.2023)</t>
  </si>
  <si>
    <t>Lkw &gt;7,5t</t>
  </si>
  <si>
    <t>FZ 1.1 Spalte AB bis AE. Werte 01.01. des Folgejahres verwenden (z.B. Werte für 2022 aus KBA 01.01.2023)</t>
  </si>
  <si>
    <t>Zugmaschinen gesamt</t>
  </si>
  <si>
    <t>FZ 1.1 Spalte AF. Werte 01.01. des Folgejahres verwenden (z.B. Werte für 2022 aus KBA 01.01.2023)</t>
  </si>
  <si>
    <t>Sattelzugmaschinen</t>
  </si>
  <si>
    <t>FZ 1.1 Spalte AG. Werte 01.01. des Folgejahres verwenden (z.B. Werte für 2022 aus KBA 01.01.2023)</t>
  </si>
  <si>
    <t>Kommunale Verwaltung</t>
  </si>
  <si>
    <t>Fuhrpark</t>
  </si>
  <si>
    <t>Kraftstoffverbrauch</t>
  </si>
  <si>
    <t>Benzin</t>
  </si>
  <si>
    <t>Liter</t>
  </si>
  <si>
    <t>Stadt, Betriebsamt</t>
  </si>
  <si>
    <t>Diesel</t>
  </si>
  <si>
    <t>Straßenbeleuchtung</t>
  </si>
  <si>
    <t>Kommunale Gebäude</t>
  </si>
  <si>
    <t>Sonstige Daten</t>
  </si>
  <si>
    <t>Landwirtschaft</t>
  </si>
  <si>
    <t>Viehzahlen</t>
  </si>
  <si>
    <t>Pferde</t>
  </si>
  <si>
    <t>Rinder</t>
  </si>
  <si>
    <t>Schweine</t>
  </si>
  <si>
    <t>Geflügel</t>
  </si>
  <si>
    <t>Schafe</t>
  </si>
  <si>
    <t>Landwirtschaftlich genutzte Fläche</t>
  </si>
  <si>
    <t>ha</t>
  </si>
  <si>
    <t>Abfall/Abwasser</t>
  </si>
  <si>
    <t>Organische Reststoffe</t>
  </si>
  <si>
    <t>Tonnen</t>
  </si>
  <si>
    <t>Landnutzung</t>
  </si>
  <si>
    <t>Stadtbäume</t>
  </si>
  <si>
    <t>0-20 Jahre</t>
  </si>
  <si>
    <t>20-40 Jahre</t>
  </si>
  <si>
    <t>40-100 Jahre</t>
  </si>
  <si>
    <t>100-140 Jahre</t>
  </si>
  <si>
    <t>140+ Jahre</t>
  </si>
  <si>
    <t xml:space="preserve">Landwirtschaft (Grünland)      </t>
  </si>
  <si>
    <t>m²</t>
  </si>
  <si>
    <t xml:space="preserve">Wald      </t>
  </si>
  <si>
    <t xml:space="preserve">Gehölz </t>
  </si>
  <si>
    <t>Moor</t>
  </si>
  <si>
    <t>Sumpf</t>
  </si>
  <si>
    <t xml:space="preserve">Naturschutzgebiet </t>
  </si>
  <si>
    <t>Industrie</t>
  </si>
  <si>
    <t xml:space="preserve">Prozessemisionen </t>
  </si>
  <si>
    <t xml:space="preserve">THG-Emissionen </t>
  </si>
  <si>
    <t>Lokale Stromerzeugung</t>
  </si>
  <si>
    <t xml:space="preserve">fossil </t>
  </si>
  <si>
    <t>KWK</t>
  </si>
  <si>
    <t>fossil</t>
  </si>
  <si>
    <t>nicht-KWK</t>
  </si>
  <si>
    <t>erneuerbar</t>
  </si>
  <si>
    <t>Windenergie</t>
  </si>
  <si>
    <t>Fotovoltaik</t>
  </si>
  <si>
    <t>Wasserkraft</t>
  </si>
  <si>
    <t>Biomasse</t>
  </si>
  <si>
    <t>Deponie-/Klär-/Grubengas</t>
  </si>
  <si>
    <t xml:space="preserve">erneuerbar </t>
  </si>
  <si>
    <t>Definition</t>
  </si>
  <si>
    <t>Einwohnerzahl Deutschland</t>
  </si>
  <si>
    <t>zum 31.12.</t>
  </si>
  <si>
    <t>Destatis: Bevölkerung nach Gebietsstand (ab 1990)</t>
  </si>
  <si>
    <t>Bundesmix Scope 1+2</t>
  </si>
  <si>
    <t>UBA: THG-Emissionen des deutschen Strommix 1990-2024</t>
  </si>
  <si>
    <t>Erdgas</t>
  </si>
  <si>
    <t>UBA: Hintergrunddaten zur Emissionsbilanz erneuerbarer Energieträger</t>
  </si>
  <si>
    <t>Heizöl</t>
  </si>
  <si>
    <t>Faktor Brennwert auf Heizwert</t>
  </si>
  <si>
    <t>Umrechnungsfaktor</t>
  </si>
  <si>
    <t>ifeu. Keine jährliche Anpassung.</t>
  </si>
  <si>
    <t>Wärmepumpe</t>
  </si>
  <si>
    <t>Arbeitzahl</t>
  </si>
  <si>
    <t>ifeu (eigene Annahmen): Keine jährliche Anpassung</t>
  </si>
  <si>
    <t>Wochengang Verkehr</t>
  </si>
  <si>
    <t>VL MoSa =&gt; MoSo</t>
  </si>
  <si>
    <t>Energieeinheit Benzin</t>
  </si>
  <si>
    <t>kWh/Liter</t>
  </si>
  <si>
    <t>TREMOD/ifeu. Keine jährliche Anpassung</t>
  </si>
  <si>
    <t>https://www.ifeu.de/methoden-tools/modelle/tremod</t>
  </si>
  <si>
    <t>Energieeinheit Diesel</t>
  </si>
  <si>
    <t>Reisen</t>
  </si>
  <si>
    <t>Deutschland Inländer</t>
  </si>
  <si>
    <t>Mrd. Pkm/a</t>
  </si>
  <si>
    <t>Verkehrsleistung Bus</t>
  </si>
  <si>
    <t>Verkehr in Zahlen (ViZ) B5 "Verkehrsleistung nach Verkehrsarten</t>
  </si>
  <si>
    <t>ÖSPV Linienverkehr minus Liniennahverkehr plus Gelegenheitsverkehr</t>
  </si>
  <si>
    <t>Verkehrsleistung Schiene</t>
  </si>
  <si>
    <t>Zeile Schienenfernverkehr</t>
  </si>
  <si>
    <t>THG Flugverkehr</t>
  </si>
  <si>
    <t>Einwohnerdurchschnitt</t>
  </si>
  <si>
    <t>t CO2e/Ew/a</t>
  </si>
  <si>
    <t>https://uba.co2-rechner.de/de_DE/</t>
  </si>
  <si>
    <t>auf „Meine CO2-Bilanz“ klicken, dann -&gt; Mobilität -&gt; Flugreisen wählen. Ohne eigene Eingaben unten auf das Feld „Direkt zum Ergebnis“ klicken.</t>
  </si>
  <si>
    <t>Fahrleistungsanteile Antriebe</t>
  </si>
  <si>
    <t>Pkw</t>
  </si>
  <si>
    <t>BISKO-Methodenpapier, Tabellenanhang</t>
  </si>
  <si>
    <t>Elektrisch</t>
  </si>
  <si>
    <t>Keine Eingabe. Automatische Rückrechnung aus dem Elektroanteil.</t>
  </si>
  <si>
    <t>Lkw</t>
  </si>
  <si>
    <t>Linienbus</t>
  </si>
  <si>
    <t>Fahrleistung pro Jahr</t>
  </si>
  <si>
    <t>Mittlere Fahrleistung pro Jahr</t>
  </si>
  <si>
    <t>km/a</t>
  </si>
  <si>
    <t>KBA - Verkehr in Kilometern. Inländerfahrleistung.</t>
  </si>
  <si>
    <t>Tabellen: Durchschnittliche Jahresfahrleitung in km nach Fahrzeugarten</t>
  </si>
  <si>
    <t>Sattelzugmaschine</t>
  </si>
  <si>
    <t>Spezif. Energieverbrauch</t>
  </si>
  <si>
    <t>kWh/Fz-km</t>
  </si>
  <si>
    <t>kWh/Platz-km</t>
  </si>
  <si>
    <t>U-Bahn</t>
  </si>
  <si>
    <t>ÖPFV Fernbus</t>
  </si>
  <si>
    <t>kWh/Pkm</t>
  </si>
  <si>
    <t>ÖPFV Zug</t>
  </si>
  <si>
    <t>Spezif. THG-Faktoren</t>
  </si>
  <si>
    <t>Scope 1</t>
  </si>
  <si>
    <t>Nicht energetische THG-Emissionen</t>
  </si>
  <si>
    <t>Abfall</t>
  </si>
  <si>
    <t>Emissionen Deponierung D</t>
  </si>
  <si>
    <t>kt CO2e</t>
  </si>
  <si>
    <t>Emissionen Organische Reststoffe D</t>
  </si>
  <si>
    <t>Abwasser</t>
  </si>
  <si>
    <t>Emissionen Abwasser D</t>
  </si>
  <si>
    <t>Fläche</t>
  </si>
  <si>
    <t>t CO2e/ha</t>
  </si>
  <si>
    <t>Bundeswaldinventur, Berechnungen ifeu</t>
  </si>
  <si>
    <t>keine jährliche Anpassung nötig</t>
  </si>
  <si>
    <t>IkKa - Instrumente für die kommunale Klimaschutzarbeit; Technischer Annex</t>
  </si>
  <si>
    <t>Ackerbau</t>
  </si>
  <si>
    <t>t CO2e/Tier</t>
  </si>
  <si>
    <t>ifeu (interne Berechnungen)</t>
  </si>
  <si>
    <t>kg CO2/Baum*a</t>
  </si>
  <si>
    <t>Mix Nadel-Laubbäume 40-100 Jahre, keine jährliche Anpassung nötig</t>
  </si>
  <si>
    <t>Mix Nadel-Laubbäume 100-120 Jahre, keine jährliche Anpassung nötig</t>
  </si>
  <si>
    <t>ifeu Annahme</t>
  </si>
  <si>
    <t>kg CO2e</t>
  </si>
  <si>
    <t>Wärme aus Wärmepumpen</t>
  </si>
  <si>
    <t>BHKW-Erdgasverbrauch</t>
  </si>
  <si>
    <t>Verkehrsleistung</t>
  </si>
  <si>
    <t>Pkm/a</t>
  </si>
  <si>
    <t>Fahrleistung</t>
  </si>
  <si>
    <t>Fz-km/a</t>
  </si>
  <si>
    <t>Platz-km/a</t>
  </si>
  <si>
    <t>Inlandsreisen</t>
  </si>
  <si>
    <t>Güterverkehr</t>
  </si>
  <si>
    <t>Lkw &gt;3,5t</t>
  </si>
  <si>
    <t>alle</t>
  </si>
  <si>
    <t>Gesamt</t>
  </si>
  <si>
    <t>Verwaltung</t>
  </si>
  <si>
    <t>Deponierung</t>
  </si>
  <si>
    <t>THG-Emissionen detailliert</t>
  </si>
  <si>
    <t>Sektor</t>
  </si>
  <si>
    <t>Subsektor</t>
  </si>
  <si>
    <t>Sub-Subsektor</t>
  </si>
  <si>
    <t>Scope</t>
  </si>
  <si>
    <t>Stationäre Energie</t>
  </si>
  <si>
    <t>Haushalte</t>
  </si>
  <si>
    <t>Scope 2</t>
  </si>
  <si>
    <t>Wärme Strom+Fernwärme</t>
  </si>
  <si>
    <t>Wärme fossil</t>
  </si>
  <si>
    <t>Stromerzeugung (BHKW) (nachrichtlich)</t>
  </si>
  <si>
    <t>Strom fossil</t>
  </si>
  <si>
    <t>Verkehr</t>
  </si>
  <si>
    <t>Kraftstoffe fossil</t>
  </si>
  <si>
    <t>Lkw-Verkehr</t>
  </si>
  <si>
    <t>Flüge</t>
  </si>
  <si>
    <t>Kraftstoffe+NonGHG</t>
  </si>
  <si>
    <t>Scope 3</t>
  </si>
  <si>
    <t>Kommunaler Fuhrpark</t>
  </si>
  <si>
    <t>Industrieprozesse</t>
  </si>
  <si>
    <t>(Verursachung)</t>
  </si>
  <si>
    <t>nicht-energetisch</t>
  </si>
  <si>
    <t>Gesamt Scope 1+2</t>
  </si>
  <si>
    <t>2020 = 0%</t>
  </si>
  <si>
    <t>THG-Emissionen nach Sektoren</t>
  </si>
  <si>
    <t>THG-Emissionen nach Scopes</t>
  </si>
  <si>
    <t>THG-Emissionen der Verwaltung</t>
  </si>
  <si>
    <t>Liegenschaften</t>
  </si>
  <si>
    <t>Tabellen: Durchschnittliche Jahresfahrleistung in km nach Fahrzeugarten</t>
  </si>
  <si>
    <t>Deutschlandmittlere Eingabeparameter für Aktivitätsdaten sowie Verbrauchs- und Emissionsfaktoren zu Berechnung der Treibhausgasbilanz</t>
  </si>
  <si>
    <t>Anteil fossile Stromerzeugung</t>
  </si>
  <si>
    <t>Anteil erneuerbare Stromerzeugung</t>
  </si>
  <si>
    <t>Einspeisung</t>
  </si>
  <si>
    <t>Anteil am Gesamstromverbrauch</t>
  </si>
  <si>
    <t>Industrielle Prozesse</t>
  </si>
  <si>
    <t>Lkw-Verkehr (gesamt)</t>
  </si>
  <si>
    <t>Flüge (gesamt)</t>
  </si>
  <si>
    <t>Kommunaler Fuhrpark (gesamt)</t>
  </si>
  <si>
    <t>Abfälle Gesamt</t>
  </si>
  <si>
    <t>Abfälle Verwaltung</t>
  </si>
  <si>
    <t>Naturnahe Flächen</t>
  </si>
  <si>
    <t>Senken</t>
  </si>
  <si>
    <t>THG-Emissionen nach Subsektoren</t>
  </si>
  <si>
    <t>Emissionen durch Ackerbau</t>
  </si>
  <si>
    <t>Emissionen durch Landnutzung (Landwirtschaft (Grünland))</t>
  </si>
  <si>
    <t>DEHSt-Anlagenliste</t>
  </si>
  <si>
    <t>kt CO2e/m3</t>
  </si>
  <si>
    <t>Mengen Wasserwerk</t>
  </si>
  <si>
    <t>UBA, Berechnungen ifeu</t>
  </si>
  <si>
    <t>2023 bis 2024 fortgeschrieben, Blatt "GHG_CO2eq" Kategorie 5 A</t>
  </si>
  <si>
    <t>2024 bis 2024 fortgeschrieben, Blatt "GHG_CO2eq" Kategorie 5 B</t>
  </si>
  <si>
    <t>m³</t>
  </si>
  <si>
    <t>Abfäll</t>
  </si>
  <si>
    <t>Fahrleistung Direkteingabe</t>
  </si>
  <si>
    <t>Verkehrsleistung Direkteingabe</t>
  </si>
  <si>
    <t>ÖPNV - Straßen-, Stadt-, U-Bahn</t>
  </si>
  <si>
    <t>ÖPNV - Schiene nah</t>
  </si>
  <si>
    <t>Kfz-Bestand</t>
  </si>
  <si>
    <t>Pkw gesamt</t>
  </si>
  <si>
    <t>Auslastung</t>
  </si>
  <si>
    <t>Pkw-Verkehr (gesamt)</t>
  </si>
  <si>
    <t>ÖPNV (gesamt)</t>
  </si>
  <si>
    <t>ÖPFV (gesamt)</t>
  </si>
  <si>
    <t>Pkw-Verkehr</t>
  </si>
  <si>
    <t>Öffentlicher Personennahverkehr</t>
  </si>
  <si>
    <t>Öffentlicher Personenfernverkehr</t>
  </si>
  <si>
    <t>ÖPNV - SPNV</t>
  </si>
  <si>
    <t>ÖPFV - Bus</t>
  </si>
  <si>
    <t>ÖPFV - Zug</t>
  </si>
  <si>
    <t>Flug</t>
  </si>
  <si>
    <t>ÖPNV - Straßen-/Stadt-/U-Bahn</t>
  </si>
  <si>
    <t>Leichte Nutzfzg. (LNF) &lt;3,5t</t>
  </si>
  <si>
    <t>Leichte Nutzfzg. (LNF)</t>
  </si>
  <si>
    <t>Leichte Nutzfzg. (LNF) (&lt;3,5t)</t>
  </si>
  <si>
    <t>SPNV</t>
  </si>
  <si>
    <t>Fahrleistungsanteile Elektro</t>
  </si>
  <si>
    <t>lokales ÖPNV-Unternehmen oder Verkehrsverbund</t>
  </si>
  <si>
    <t>Werte für alle Zugkategorien aufaddieren</t>
  </si>
  <si>
    <t>gewichtet</t>
  </si>
  <si>
    <t>Keine Eingabe. Automatische Rückrechnung aus spezifischen Verbrauchsfaktoren</t>
  </si>
  <si>
    <t>Kfz-Verkehr</t>
  </si>
  <si>
    <t>Öffentlicher Personennahverkehr ÖPNV</t>
  </si>
  <si>
    <t>Erfolgt hier eine Eingabe, wird diese automatisch in den Berechnungen verwendet. Ansonsten wird im Tool über den Kfz-Bestand eine Fahrleistung berechnet.</t>
  </si>
  <si>
    <t>Spezifische Verbrauchs- und Emissionsfaktoren</t>
  </si>
  <si>
    <t>Spezifische Jahresfahrleistungen je Kfz-Kategorie</t>
  </si>
  <si>
    <t>Fahrleistungsanteile verschiedener Antriebe</t>
  </si>
  <si>
    <t>Umrechnungsfaktoren</t>
  </si>
  <si>
    <t>Ohne eigene Eingabe komplett leer lassen. Keine 0 eintragen. Dann wird automatisch mit bundesmittleren Anteilen gerechnet.</t>
  </si>
  <si>
    <t>Einwohnerzahl Gemeinde</t>
  </si>
  <si>
    <r>
      <t xml:space="preserve">THG-Baseline - </t>
    </r>
    <r>
      <rPr>
        <b/>
        <sz val="14"/>
        <color rgb="FFC00000"/>
        <rFont val="Arial"/>
        <family val="2"/>
      </rPr>
      <t>Kommunenspezifische Eingabedaten</t>
    </r>
  </si>
  <si>
    <r>
      <t xml:space="preserve">THG-Baseline - </t>
    </r>
    <r>
      <rPr>
        <b/>
        <sz val="14"/>
        <color rgb="FFC00000"/>
        <rFont val="Arial"/>
        <family val="2"/>
      </rPr>
      <t>Deutschlandweite Aktivitätsdaten, Verbrauchs- und Emissionsfaktoren</t>
    </r>
  </si>
  <si>
    <t>THG-Baseline - Berechnungen</t>
  </si>
  <si>
    <r>
      <t xml:space="preserve">THG-Baseline - </t>
    </r>
    <r>
      <rPr>
        <b/>
        <sz val="14"/>
        <color rgb="FF00B050"/>
        <rFont val="Arial"/>
        <family val="2"/>
      </rPr>
      <t>Ergebnisse</t>
    </r>
  </si>
  <si>
    <t>Exceltool zur Erstellung einer THG Baseline für Kommunen</t>
  </si>
  <si>
    <t>Eingabe Kommune</t>
  </si>
  <si>
    <t>z.B. Stadtwerke</t>
  </si>
  <si>
    <t>z.B. Regionale Statistik</t>
  </si>
  <si>
    <t>bei fehlenden Datenaktualisierungen oder geringen Veränderungen Werte für alle Jahre beibehalten</t>
  </si>
  <si>
    <t xml:space="preserve">Angaben zum 31.12. </t>
  </si>
  <si>
    <t>Tabelle A.2</t>
  </si>
  <si>
    <t>Tabelle A.3</t>
  </si>
  <si>
    <t>Tabelle A.5</t>
  </si>
  <si>
    <t>Tabelle 16; unter Berücksichtigung bundesmittlerer Biokraftstoffanteile</t>
  </si>
  <si>
    <t>Tabelle 8.2</t>
  </si>
  <si>
    <t>Tabelle 8.1</t>
  </si>
  <si>
    <t>Erstellt für das INTERREG-Projekt Climate-4-CAST und die Anwendung des Climate-4-CAST-Tools</t>
  </si>
  <si>
    <t>Auftraggeber:</t>
  </si>
  <si>
    <t>Stadt Norderstedt</t>
  </si>
  <si>
    <t>Die Oberbürgermeisterin</t>
  </si>
  <si>
    <t>Rathausallee 50</t>
  </si>
  <si>
    <t xml:space="preserve">22846 Norderstedt </t>
  </si>
  <si>
    <t>www.norderstedt.de</t>
  </si>
  <si>
    <t>Verantwortliches Amt:</t>
  </si>
  <si>
    <t>Stabsstelle Nachhaltiges Norderstedt</t>
  </si>
  <si>
    <t>Ansprechpartnerin / Ansprechpartner</t>
  </si>
  <si>
    <t xml:space="preserve">Herr Herbert Brüning | herbert.bruening@norderstedt.de </t>
  </si>
  <si>
    <t xml:space="preserve">Frau Dr. Toya Engel | toya.engel@norderstedt.de </t>
  </si>
  <si>
    <t>22846 Norderstedt</t>
  </si>
  <si>
    <t>Auftragnehmer:</t>
  </si>
  <si>
    <t>Wilckensstraße</t>
  </si>
  <si>
    <t>69120 Heidelberg</t>
  </si>
  <si>
    <t>Ansprechpartner: Frank Dünnebeil, Benjamin Gugel</t>
  </si>
  <si>
    <t xml:space="preserve">Die Excelmaske wurde im Rahmen des INTERREG Projektes Climate-4-CAST für die Praxiskommune Stadt Norderstedt erstellt.  Climate-4-CAST ist ko-finanziert durch das Interreg Baltic Sea Region Program 2021-2027. </t>
  </si>
  <si>
    <t xml:space="preserve">Projekt-Website (englisch): </t>
  </si>
  <si>
    <t xml:space="preserve">Projekt-Website (deutsch): </t>
  </si>
  <si>
    <t xml:space="preserve">https://interreg-baltic.eu/project/climate-4-cast/  </t>
  </si>
  <si>
    <t>https://www.norderstedt.de/Climate-4-CAST</t>
  </si>
  <si>
    <t>Hinweise zur Nutzung des THG-Baseline-Tools</t>
  </si>
  <si>
    <t>Farbige Felder: Jährliche Eingabe durch die Kommune.</t>
  </si>
  <si>
    <t>Felder mit grauer Schrift: Keine lokale Eingabe (feststehende Werte oder automatische Berechnung).</t>
  </si>
  <si>
    <t>Eingabeblätter</t>
  </si>
  <si>
    <t>Berechnungs- und Ergebnisblätter</t>
  </si>
  <si>
    <t>Berechnung der THG-Emissionen auf Basis der kommunenspezifischen und deutschlandmittleren Eingabedaten.</t>
  </si>
  <si>
    <t>Automatisch erstellte und aktualisierte Ergebnistabellen und Ergebnisdiagramme der berechneten THG-Emissionen</t>
  </si>
  <si>
    <t>Allgemein</t>
  </si>
  <si>
    <t>Bilanzgrenzen &amp; Sektoren in der THG-Baseline</t>
  </si>
  <si>
    <t>Für den stationären Sektor einbezogene Aktivitäten sind der Strom- und Wärmeverbrauch der Haushalte, Kleingewerbe/GHD, Großverbraucher/Industrie und der Verwaltung im Territorium der Kommune.</t>
  </si>
  <si>
    <t>Dieser Bereich umfasst THG-Emissionen in direkter Zuständigkeit der kommunalen Verwaltung und schließt den kommunalen Fuhrpark sowie die Energieverbräuche (Strom, Wärme) der kommunalen Gebäude und der Straßenbeleuchtung mit ein.</t>
  </si>
  <si>
    <t>Ergänzend können im THG-Baseline-Tool nicht-energetische Emissionen (Industrieprozesse, Landwirtschaft, Landnutzung, Abfall/Abwasser) sowie kommunale Senken (z.B. Stadtbäume, Moore) erfasst werden, wenn diese Sektoren in der Kommune relevante Beiträge haben und lokale Eingangsdaten vorliegen.</t>
  </si>
  <si>
    <t>Nicht-energetische Emissionen 
&amp; lokale Emissionssenken</t>
  </si>
  <si>
    <t>Ergebnisse</t>
  </si>
  <si>
    <t>Das Emissionsberechnungsmodell TREMOD (Transport Emission Model) stellt den motorisierten Verkehr in Deutschland dar, indem es ab 1960 bis 2050 (im Rahmen eines Trendszenarios) Verkehrs- und Fahrleistungen, Energieverbräuche sowie die daraus resultierenden Treibhausgas- und Luftschadstoffemissionen erfasst und abbildet.</t>
  </si>
  <si>
    <t>Variante 2</t>
  </si>
  <si>
    <t>Variante 1 (Priorität)</t>
  </si>
  <si>
    <t>lokales ÖPNV-Unternehmen/Verkehrsverbund. Alternativ Rückrechnung bundesmittlerer Auslastungsgrad aus dem BISKO-Methodenpapier, Tabellenanhang (Quotient spezifischer Verbrauch je Platz-km / je Personen-km)</t>
  </si>
  <si>
    <t>lokales ÖPNV-Unternehmen oder Verkehrsverbund (z.B. Jahresbericht)</t>
  </si>
  <si>
    <t>Stadt (z.B. Geoinformationssystem)</t>
  </si>
  <si>
    <t>Kommunales Grünflächenamt</t>
  </si>
  <si>
    <t>Emissionen des jeweiligen Bilanzjahres (nicht [EUA]. Feld bleibt leer, wenn keine Prozessemissionen vorhanden</t>
  </si>
  <si>
    <t xml:space="preserve">Weitere Erläuterungen zur Datenbeschaffung gibt der Leitfaden "Datenbeschaffung Schritt für Schritt" der Agentur für kommunalen Klimaschutz. </t>
  </si>
  <si>
    <t>z.B. Stadtwerke, vgl. Leitfaden Datenbeschaffung, Schritt 1.</t>
  </si>
  <si>
    <t>z.B. Stadtwerke, vgl. Leitfaden Datenbeschaffung, Schritt 2.</t>
  </si>
  <si>
    <t>z.B. Stadtwerke, vgl. Leitfaden Datenbeschaffung, Schritt 4.</t>
  </si>
  <si>
    <t>Standardfaktor oder Stadtwerke, vgl. Leitfaden Datenbeschaffung, Schritt 3.</t>
  </si>
  <si>
    <t>Lokale Stromerzeugung durch Anlagen inerhalb der Kommune</t>
  </si>
  <si>
    <t>ifeu - Institut für Energie und Umweltforschung Heidelberg gGmbH</t>
  </si>
  <si>
    <t>Stand: 12.03.2026</t>
  </si>
  <si>
    <t>Eingabe Deutschlandfaktoren</t>
  </si>
  <si>
    <t>Die THG-Baseline umfasst für die einbezogenen Aktivitäten alle Scope1-Emissionen (direkte Emissionen) sowie Scope2-Emissionen (Vorketten der Strombereitstellung). Ergänzend werden in der Baseline Scope3-Emissionen für folgende Bereiche einbezogen: a) Flugreisen der Bevölkerung, b) Verwertung kommunaler Abfälle außerhalb des Territoriums.</t>
  </si>
  <si>
    <r>
      <t xml:space="preserve">Bei Vorliegen entsprechender Eingangsdaten kann die jährliche Menge von in der Kommune erzeugtem fossilem und erneuerbarem Strom eingetragen werden (Blatt "Eingabe Kommune", Zeile 96-104). Daraus wird im THG-Baselinetool </t>
    </r>
    <r>
      <rPr>
        <u/>
        <sz val="9.5"/>
        <rFont val="Arial"/>
        <family val="2"/>
      </rPr>
      <t>nachrichtlich</t>
    </r>
    <r>
      <rPr>
        <sz val="9.5"/>
        <rFont val="Arial"/>
        <family val="2"/>
      </rPr>
      <t xml:space="preserve"> der lokal eingespeiste Anteil am gesamten Stromverbrauch berechnet (Blatt "Berechnungen", Zeile 20-21), diese Werte fließen </t>
    </r>
    <r>
      <rPr>
        <u/>
        <sz val="9.5"/>
        <rFont val="Arial"/>
        <family val="2"/>
      </rPr>
      <t>nicht rechnerisc</t>
    </r>
    <r>
      <rPr>
        <sz val="9.5"/>
        <rFont val="Arial"/>
        <family val="2"/>
      </rPr>
      <t>h ins Gesamtergebnis (Blatt "Ergebnisse") ein.</t>
    </r>
  </si>
  <si>
    <t>Für den Sektor Mobilität einbezogene Aktivitäten schließen den gesamten motorisierten Personenverkehr (MIV, ÖV) sowie den Straßengüterverkehr ein. Als priorisierte Eingabe werden Kfz-Fahrleistung bzw. ÖPNV-Verkehrsleistung direkt durch die Kommune eingetragen (Variante 1). Die Systemgrenze (Territorialprinzip, Einwohnerprinzip etc.) wird von der Kommune individuell entsprechend der verfügbaren kommunenspezifischen Eingangsdaten gewählt. Ohne Direkteingabe werden als vereinfachte Variante Kfz-Fahrleistungen automatisch als Einwohnerdurchschnittswerte über die Eingabe von Kfz-Bestandszahlen berechnet (Variante 2). Für den ÖPNV kann die Verkehrsleistung auch direkt im Tool über die Eingabe von Mobilitätsparametern aus einer lokalen Mobilitätsbefragung (z.B. SrV) berechnet werden.</t>
  </si>
  <si>
    <t>z.B. SrV-Ergebnisbericht (Tabelle 6.5), MiD oder eigene Erhebung</t>
  </si>
  <si>
    <t>z.B. SrV-Ergebnisbericht (Tabelle 7.4.1), MiD oder eigene Erhebung</t>
  </si>
  <si>
    <t>z.B. eigene Fahrleistungsberechnung, Verkehrsmodell, Mobilitätsbefragung (SrV, MiD)</t>
  </si>
  <si>
    <r>
      <t xml:space="preserve">Kommunenspezifische Eingabeparameter für übergreifende Basisdaten, stationären Energieverbrauch, Mobilitätsverhalten der Bevölkerung, nicht-energetische THG-Quellen &amp; -Senken sowie kommunale Verwaltung. 
</t>
    </r>
    <r>
      <rPr>
        <sz val="9.5"/>
        <color rgb="FF0070C0"/>
        <rFont val="Arial"/>
        <family val="2"/>
      </rPr>
      <t xml:space="preserve">Sind Eingabefelder für die Kommune nicht zutreffend (z.B. BHKW), oder es liegen keine Daten vor, bleiben die Eingabefelder leer.
</t>
    </r>
    <r>
      <rPr>
        <sz val="9.5"/>
        <color rgb="FFFF0000"/>
        <rFont val="Arial"/>
        <family val="2"/>
      </rPr>
      <t>Zur Orientierung sind derzeit Beispielwerte für 2020 eingetragen, die mit spezifischen Daten der eigenen Kommune zu überschreiben sind</t>
    </r>
  </si>
  <si>
    <t>https://www.umweltbundesamt.de/daten/umweltzustand-trends/klima/treibhausgas-emissionen-in-deutschland#treibhausgas-emissionen-nach-kategorien --&gt; Dort Trendtabelle</t>
  </si>
  <si>
    <t>Standardfaktoren stellt das jährlich aktualisierte BISKO-Methodenpapier (Tabelle 12) bereit. Wahl des Faktors mit dem entsprechenden Input-Energieträger.</t>
  </si>
  <si>
    <t>Standardfaktoren stellt das jährlich aktualisierte BISKO-Methodenpapier (Tabelle 5) bereit. Wahl des Faktors mit dem entsprechenden Input-Energieträger.</t>
  </si>
  <si>
    <r>
      <t>Statistik Nord: Tierzahlen 2020</t>
    </r>
    <r>
      <rPr>
        <i/>
        <sz val="9"/>
        <color rgb="FF0070C0"/>
        <rFont val="Arial"/>
        <family val="2"/>
      </rPr>
      <t xml:space="preserve"> </t>
    </r>
    <r>
      <rPr>
        <i/>
        <sz val="9"/>
        <rFont val="Arial"/>
        <family val="2"/>
      </rPr>
      <t>(liefert Zahlen Kommunen-scharf). Falls keine Daten vorhanden: Schätzungen anhand von Kreisdaten (anteilige Tierzahlen z.B. über Kommunenflächeanteile im Kreis)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</si>
</sst>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 _€_-;\-* #,##0.00\ _€_-;_-* &quot;-&quot;??\ _€_-;_-@_-"/>
    <numFmt numFmtId="165" formatCode="#,##0.0"/>
    <numFmt numFmtId="166" formatCode="0.0%"/>
    <numFmt numFmtId="167" formatCode="0.0"/>
    <numFmt numFmtId="168" formatCode="#,##0.00000"/>
  </numFmts>
  <fonts count="7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Arial"/>
      <family val="2"/>
    </font>
    <font>
      <b/>
      <sz val="10"/>
      <name val="Arial"/>
      <family val="2"/>
    </font>
    <font>
      <b/>
      <sz val="12"/>
      <name val="Arial"/>
      <family val="2"/>
    </font>
    <font>
      <i/>
      <sz val="9"/>
      <name val="Arial"/>
      <family val="2"/>
    </font>
    <font>
      <sz val="8"/>
      <name val="Arial"/>
      <family val="2"/>
    </font>
    <font>
      <b/>
      <sz val="14"/>
      <color rgb="FF0070C0"/>
      <name val="Arial"/>
      <family val="2"/>
    </font>
    <font>
      <i/>
      <sz val="8"/>
      <name val="Arial"/>
      <family val="2"/>
    </font>
    <font>
      <sz val="9"/>
      <color theme="0" tint="-0.14999847407452621"/>
      <name val="Arial"/>
      <family val="2"/>
    </font>
    <font>
      <b/>
      <i/>
      <sz val="10"/>
      <color theme="0" tint="-0.34998626667073579"/>
      <name val="Arial"/>
      <family val="2"/>
    </font>
    <font>
      <i/>
      <sz val="10"/>
      <color theme="0" tint="-0.34998626667073579"/>
      <name val="Arial"/>
      <family val="2"/>
    </font>
    <font>
      <i/>
      <sz val="9"/>
      <color theme="0" tint="-0.34998626667073579"/>
      <name val="Arial"/>
      <family val="2"/>
    </font>
    <font>
      <i/>
      <sz val="8"/>
      <color theme="0" tint="-0.34998626667073579"/>
      <name val="Arial"/>
      <family val="2"/>
    </font>
    <font>
      <b/>
      <i/>
      <sz val="9"/>
      <color theme="0" tint="-0.34998626667073579"/>
      <name val="Arial"/>
      <family val="2"/>
    </font>
    <font>
      <sz val="10"/>
      <name val="Arial"/>
      <family val="2"/>
    </font>
    <font>
      <b/>
      <sz val="12"/>
      <color rgb="FF0070C0"/>
      <name val="Arial"/>
      <family val="2"/>
    </font>
    <font>
      <sz val="12"/>
      <name val="Arial"/>
      <family val="2"/>
    </font>
    <font>
      <b/>
      <i/>
      <sz val="9"/>
      <name val="Arial"/>
      <family val="2"/>
    </font>
    <font>
      <sz val="9"/>
      <color indexed="81"/>
      <name val="Segoe UI"/>
      <family val="2"/>
    </font>
    <font>
      <b/>
      <sz val="9"/>
      <color indexed="81"/>
      <name val="Segoe UI"/>
      <family val="2"/>
    </font>
    <font>
      <sz val="10"/>
      <color theme="0" tint="-0.34998626667073579"/>
      <name val="Arial"/>
      <family val="2"/>
    </font>
    <font>
      <sz val="10"/>
      <color rgb="FFFF0000"/>
      <name val="Arial"/>
      <family val="2"/>
    </font>
    <font>
      <i/>
      <sz val="9"/>
      <color theme="0" tint="-0.249977111117893"/>
      <name val="Arial"/>
      <family val="2"/>
    </font>
    <font>
      <sz val="10"/>
      <color rgb="FF00B0F0"/>
      <name val="Arial"/>
      <family val="2"/>
    </font>
    <font>
      <sz val="10"/>
      <color theme="8"/>
      <name val="Arial"/>
      <family val="2"/>
    </font>
    <font>
      <sz val="10"/>
      <color theme="7"/>
      <name val="Arial"/>
      <family val="2"/>
    </font>
    <font>
      <sz val="10"/>
      <color rgb="FF0070C0"/>
      <name val="Arial"/>
      <family val="2"/>
    </font>
    <font>
      <sz val="9"/>
      <color rgb="FFFF0000"/>
      <name val="Arial"/>
      <family val="2"/>
    </font>
    <font>
      <b/>
      <sz val="14"/>
      <color rgb="FFC00000"/>
      <name val="Arial"/>
      <family val="2"/>
    </font>
    <font>
      <b/>
      <sz val="14"/>
      <color rgb="FF00B050"/>
      <name val="Arial"/>
      <family val="2"/>
    </font>
    <font>
      <u/>
      <sz val="10"/>
      <color theme="10"/>
      <name val="Arial"/>
      <family val="2"/>
    </font>
    <font>
      <sz val="10"/>
      <color theme="1"/>
      <name val="Arial"/>
      <family val="2"/>
    </font>
    <font>
      <sz val="9"/>
      <name val="Arial"/>
      <family val="2"/>
    </font>
    <font>
      <sz val="9"/>
      <color theme="1"/>
      <name val="Arial"/>
      <family val="2"/>
    </font>
    <font>
      <sz val="9"/>
      <color theme="7"/>
      <name val="Arial"/>
      <family val="2"/>
    </font>
    <font>
      <sz val="9"/>
      <color rgb="FFC00000"/>
      <name val="Arial"/>
      <family val="2"/>
    </font>
    <font>
      <sz val="9"/>
      <color rgb="FF00B0F0"/>
      <name val="Arial"/>
      <family val="2"/>
    </font>
    <font>
      <sz val="9"/>
      <color theme="0" tint="-0.499984740745262"/>
      <name val="Arial"/>
      <family val="2"/>
    </font>
    <font>
      <i/>
      <sz val="9"/>
      <color theme="1"/>
      <name val="Arial"/>
      <family val="2"/>
    </font>
    <font>
      <i/>
      <u/>
      <sz val="9"/>
      <color theme="10"/>
      <name val="Arial"/>
      <family val="2"/>
    </font>
    <font>
      <b/>
      <sz val="10"/>
      <color rgb="FF00B0F0"/>
      <name val="Arial"/>
      <family val="2"/>
    </font>
    <font>
      <i/>
      <sz val="9"/>
      <color rgb="FF00B0F0"/>
      <name val="Arial"/>
      <family val="2"/>
    </font>
    <font>
      <i/>
      <sz val="8"/>
      <color rgb="FF00B0F0"/>
      <name val="Arial"/>
      <family val="2"/>
    </font>
    <font>
      <b/>
      <sz val="11"/>
      <color theme="1"/>
      <name val="Calibri"/>
      <family val="2"/>
      <scheme val="minor"/>
    </font>
    <font>
      <b/>
      <i/>
      <sz val="12"/>
      <name val="Arial"/>
      <family val="2"/>
    </font>
    <font>
      <u/>
      <sz val="10"/>
      <color rgb="FF0070C0"/>
      <name val="Arial"/>
      <family val="2"/>
    </font>
    <font>
      <b/>
      <sz val="16"/>
      <color rgb="FF0070C0"/>
      <name val="Calibri"/>
      <family val="2"/>
      <scheme val="minor"/>
    </font>
    <font>
      <sz val="9.5"/>
      <name val="Arial"/>
      <family val="2"/>
    </font>
    <font>
      <i/>
      <sz val="9.5"/>
      <name val="Arial"/>
      <family val="2"/>
    </font>
    <font>
      <i/>
      <sz val="9.5"/>
      <color theme="0" tint="-0.34998626667073579"/>
      <name val="Arial"/>
      <family val="2"/>
    </font>
    <font>
      <i/>
      <u/>
      <sz val="9"/>
      <color rgb="FF0070C0"/>
      <name val="Arial"/>
      <family val="2"/>
    </font>
    <font>
      <sz val="9.5"/>
      <color rgb="FF0070C0"/>
      <name val="Arial"/>
      <family val="2"/>
    </font>
    <font>
      <i/>
      <u/>
      <sz val="10"/>
      <color rgb="FF0070C0"/>
      <name val="Arial"/>
      <family val="2"/>
    </font>
    <font>
      <sz val="10"/>
      <color rgb="FF0070C0"/>
      <name val="Arial"/>
      <family val="2"/>
    </font>
    <font>
      <b/>
      <sz val="18"/>
      <color rgb="FF0070C0"/>
      <name val="Calibri"/>
      <family val="2"/>
      <scheme val="minor"/>
    </font>
    <font>
      <u/>
      <sz val="9.5"/>
      <name val="Arial"/>
      <family val="2"/>
    </font>
    <font>
      <sz val="9.5"/>
      <color rgb="FFFF0000"/>
      <name val="Arial"/>
      <family val="2"/>
    </font>
    <font>
      <i/>
      <sz val="9"/>
      <color rgb="FF0070C0"/>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BF8FF"/>
        <bgColor indexed="64"/>
      </patternFill>
    </fill>
  </fills>
  <borders count="22">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1">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8" fillId="20" borderId="2" applyNumberFormat="0" applyAlignment="0" applyProtection="0"/>
    <xf numFmtId="0" fontId="9" fillId="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21" borderId="0" applyNumberFormat="0" applyBorder="0" applyAlignment="0" applyProtection="0"/>
    <xf numFmtId="0" fontId="4" fillId="22" borderId="4"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23" borderId="9" applyNumberFormat="0" applyAlignment="0" applyProtection="0"/>
    <xf numFmtId="0" fontId="4" fillId="0" borderId="0"/>
    <xf numFmtId="0" fontId="3" fillId="0" borderId="0"/>
    <xf numFmtId="9" fontId="3" fillId="0" borderId="0" applyFont="0" applyFill="0" applyBorder="0" applyAlignment="0" applyProtection="0"/>
    <xf numFmtId="9" fontId="22" fillId="0" borderId="0" applyFont="0" applyFill="0" applyBorder="0" applyAlignment="0" applyProtection="0"/>
    <xf numFmtId="43" fontId="35" fillId="0" borderId="0" applyFont="0" applyFill="0" applyBorder="0" applyAlignment="0" applyProtection="0"/>
    <xf numFmtId="0" fontId="4" fillId="0" borderId="0"/>
    <xf numFmtId="164" fontId="4" fillId="0" borderId="0" applyFont="0" applyFill="0" applyBorder="0" applyAlignment="0" applyProtection="0"/>
    <xf numFmtId="0" fontId="51" fillId="0" borderId="0" applyNumberFormat="0" applyFill="0" applyBorder="0" applyAlignment="0" applyProtection="0"/>
    <xf numFmtId="0" fontId="52" fillId="0" borderId="0"/>
  </cellStyleXfs>
  <cellXfs count="160">
    <xf numFmtId="0" fontId="0" fillId="0" borderId="0" xfId="0"/>
    <xf numFmtId="0" fontId="4" fillId="0" borderId="0" xfId="0" applyFont="1"/>
    <xf numFmtId="0" fontId="23" fillId="0" borderId="0" xfId="0" applyFont="1"/>
    <xf numFmtId="0" fontId="25" fillId="0" borderId="0" xfId="0" applyFont="1"/>
    <xf numFmtId="0" fontId="23" fillId="0" borderId="11" xfId="0" applyFont="1" applyBorder="1"/>
    <xf numFmtId="0" fontId="4" fillId="0" borderId="11" xfId="0" applyFont="1" applyBorder="1"/>
    <xf numFmtId="0" fontId="25" fillId="0" borderId="11" xfId="0" applyFont="1" applyBorder="1"/>
    <xf numFmtId="0" fontId="24" fillId="0" borderId="12" xfId="0" applyFont="1" applyBorder="1"/>
    <xf numFmtId="0" fontId="4" fillId="0" borderId="12" xfId="0" applyFont="1" applyBorder="1"/>
    <xf numFmtId="0" fontId="25" fillId="0" borderId="12" xfId="0" applyFont="1" applyBorder="1"/>
    <xf numFmtId="0" fontId="28" fillId="0" borderId="0" xfId="0" applyFont="1"/>
    <xf numFmtId="0" fontId="28" fillId="0" borderId="11" xfId="0" applyFont="1" applyBorder="1"/>
    <xf numFmtId="0" fontId="28" fillId="0" borderId="12" xfId="0" applyFont="1" applyBorder="1"/>
    <xf numFmtId="0" fontId="29" fillId="0" borderId="0" xfId="0" applyFont="1"/>
    <xf numFmtId="3" fontId="23" fillId="0" borderId="12" xfId="0" applyNumberFormat="1" applyFont="1" applyBorder="1"/>
    <xf numFmtId="0" fontId="0" fillId="24" borderId="0" xfId="0" applyFill="1"/>
    <xf numFmtId="0" fontId="0" fillId="25" borderId="0" xfId="0" applyFill="1"/>
    <xf numFmtId="0" fontId="30" fillId="0" borderId="12" xfId="0" applyFont="1" applyBorder="1"/>
    <xf numFmtId="0" fontId="31" fillId="0" borderId="12" xfId="0" applyFont="1" applyBorder="1"/>
    <xf numFmtId="0" fontId="32" fillId="0" borderId="12" xfId="0" applyFont="1" applyBorder="1"/>
    <xf numFmtId="0" fontId="33" fillId="0" borderId="12" xfId="0" applyFont="1" applyBorder="1"/>
    <xf numFmtId="9" fontId="34" fillId="0" borderId="12" xfId="45" applyFont="1" applyBorder="1"/>
    <xf numFmtId="0" fontId="27" fillId="25" borderId="0" xfId="0" applyFont="1" applyFill="1"/>
    <xf numFmtId="0" fontId="24" fillId="25" borderId="0" xfId="0" applyFont="1" applyFill="1"/>
    <xf numFmtId="0" fontId="23" fillId="25" borderId="0" xfId="0" applyFont="1" applyFill="1" applyAlignment="1">
      <alignment horizontal="center"/>
    </xf>
    <xf numFmtId="165" fontId="0" fillId="25" borderId="0" xfId="0" applyNumberFormat="1" applyFill="1"/>
    <xf numFmtId="3" fontId="23" fillId="25" borderId="0" xfId="0" applyNumberFormat="1" applyFont="1" applyFill="1"/>
    <xf numFmtId="9" fontId="34" fillId="25" borderId="0" xfId="45" applyFont="1" applyFill="1" applyBorder="1"/>
    <xf numFmtId="0" fontId="23" fillId="26" borderId="10" xfId="0" applyFont="1" applyFill="1" applyBorder="1"/>
    <xf numFmtId="0" fontId="23" fillId="26" borderId="10" xfId="0" applyFont="1" applyFill="1" applyBorder="1" applyAlignment="1">
      <alignment horizontal="center"/>
    </xf>
    <xf numFmtId="3" fontId="0" fillId="0" borderId="0" xfId="0" applyNumberFormat="1"/>
    <xf numFmtId="3" fontId="0" fillId="0" borderId="11" xfId="0" applyNumberFormat="1" applyBorder="1"/>
    <xf numFmtId="0" fontId="36" fillId="25" borderId="0" xfId="0" applyFont="1" applyFill="1"/>
    <xf numFmtId="0" fontId="37" fillId="25" borderId="0" xfId="0" applyFont="1" applyFill="1"/>
    <xf numFmtId="0" fontId="37" fillId="0" borderId="0" xfId="0" applyFont="1"/>
    <xf numFmtId="0" fontId="25" fillId="25" borderId="0" xfId="0" applyFont="1" applyFill="1"/>
    <xf numFmtId="0" fontId="38" fillId="0" borderId="0" xfId="0" applyFont="1"/>
    <xf numFmtId="4" fontId="0" fillId="0" borderId="0" xfId="0" applyNumberFormat="1"/>
    <xf numFmtId="3" fontId="0" fillId="28" borderId="0" xfId="0" applyNumberFormat="1" applyFill="1"/>
    <xf numFmtId="0" fontId="43" fillId="0" borderId="0" xfId="0" applyFont="1"/>
    <xf numFmtId="3" fontId="44" fillId="0" borderId="0" xfId="0" applyNumberFormat="1" applyFont="1"/>
    <xf numFmtId="3" fontId="45" fillId="0" borderId="0" xfId="0" applyNumberFormat="1" applyFont="1"/>
    <xf numFmtId="0" fontId="25" fillId="30" borderId="0" xfId="0" applyFont="1" applyFill="1"/>
    <xf numFmtId="0" fontId="25" fillId="29" borderId="0" xfId="0" applyFont="1" applyFill="1"/>
    <xf numFmtId="3" fontId="46" fillId="0" borderId="0" xfId="0" applyNumberFormat="1" applyFont="1"/>
    <xf numFmtId="3" fontId="0" fillId="27" borderId="0" xfId="0" applyNumberFormat="1" applyFill="1"/>
    <xf numFmtId="0" fontId="48" fillId="25" borderId="0" xfId="0" applyFont="1" applyFill="1"/>
    <xf numFmtId="0" fontId="42" fillId="25" borderId="0" xfId="0" applyFont="1" applyFill="1"/>
    <xf numFmtId="0" fontId="47" fillId="25" borderId="0" xfId="0" applyFont="1" applyFill="1"/>
    <xf numFmtId="0" fontId="53" fillId="0" borderId="0" xfId="0" applyFont="1"/>
    <xf numFmtId="0" fontId="54" fillId="0" borderId="0" xfId="0" applyFont="1"/>
    <xf numFmtId="3" fontId="0" fillId="28" borderId="0" xfId="46" applyNumberFormat="1" applyFont="1" applyFill="1"/>
    <xf numFmtId="0" fontId="53" fillId="30" borderId="0" xfId="0" applyFont="1" applyFill="1"/>
    <xf numFmtId="0" fontId="53" fillId="29" borderId="0" xfId="0" applyFont="1" applyFill="1"/>
    <xf numFmtId="0" fontId="55" fillId="30" borderId="0" xfId="0" applyFont="1" applyFill="1"/>
    <xf numFmtId="0" fontId="56" fillId="30" borderId="0" xfId="0" applyFont="1" applyFill="1"/>
    <xf numFmtId="0" fontId="57" fillId="30" borderId="0" xfId="0" applyFont="1" applyFill="1"/>
    <xf numFmtId="0" fontId="56" fillId="29" borderId="0" xfId="0" applyFont="1" applyFill="1"/>
    <xf numFmtId="0" fontId="57" fillId="29" borderId="0" xfId="0" applyFont="1" applyFill="1"/>
    <xf numFmtId="3" fontId="0" fillId="0" borderId="0" xfId="46" applyNumberFormat="1" applyFont="1"/>
    <xf numFmtId="0" fontId="23" fillId="0" borderId="12" xfId="0" applyFont="1" applyBorder="1"/>
    <xf numFmtId="0" fontId="58" fillId="25" borderId="0" xfId="0" applyFont="1" applyFill="1"/>
    <xf numFmtId="0" fontId="59" fillId="0" borderId="0" xfId="0" applyFont="1"/>
    <xf numFmtId="0" fontId="53" fillId="31" borderId="0" xfId="0" applyFont="1" applyFill="1"/>
    <xf numFmtId="0" fontId="56" fillId="31" borderId="0" xfId="0" applyFont="1" applyFill="1"/>
    <xf numFmtId="0" fontId="57" fillId="31" borderId="0" xfId="0" applyFont="1" applyFill="1"/>
    <xf numFmtId="0" fontId="25" fillId="31" borderId="0" xfId="0" applyFont="1" applyFill="1"/>
    <xf numFmtId="3" fontId="0" fillId="28" borderId="0" xfId="0" applyNumberFormat="1" applyFill="1" applyProtection="1">
      <protection locked="0"/>
    </xf>
    <xf numFmtId="3" fontId="52" fillId="28" borderId="0" xfId="50" applyNumberFormat="1" applyFill="1" applyProtection="1">
      <protection locked="0"/>
    </xf>
    <xf numFmtId="4" fontId="0" fillId="28" borderId="0" xfId="0" applyNumberFormat="1" applyFill="1" applyProtection="1">
      <protection locked="0"/>
    </xf>
    <xf numFmtId="4" fontId="41" fillId="28" borderId="0" xfId="0" applyNumberFormat="1" applyFont="1" applyFill="1" applyProtection="1">
      <protection locked="0"/>
    </xf>
    <xf numFmtId="9" fontId="0" fillId="28" borderId="0" xfId="45" applyFont="1" applyFill="1" applyProtection="1">
      <protection locked="0"/>
    </xf>
    <xf numFmtId="0" fontId="0" fillId="28" borderId="0" xfId="0" applyFill="1" applyProtection="1">
      <protection locked="0"/>
    </xf>
    <xf numFmtId="3" fontId="0" fillId="28" borderId="0" xfId="46" applyNumberFormat="1" applyFont="1" applyFill="1" applyProtection="1">
      <protection locked="0"/>
    </xf>
    <xf numFmtId="3" fontId="52" fillId="28" borderId="0" xfId="46" applyNumberFormat="1" applyFont="1" applyFill="1" applyBorder="1" applyProtection="1">
      <protection locked="0"/>
    </xf>
    <xf numFmtId="3" fontId="53" fillId="28" borderId="0" xfId="0" applyNumberFormat="1" applyFont="1" applyFill="1" applyProtection="1">
      <protection locked="0"/>
    </xf>
    <xf numFmtId="165" fontId="0" fillId="28" borderId="0" xfId="0" applyNumberFormat="1" applyFill="1" applyProtection="1">
      <protection locked="0"/>
    </xf>
    <xf numFmtId="165" fontId="41" fillId="28" borderId="0" xfId="0" applyNumberFormat="1" applyFont="1" applyFill="1" applyProtection="1">
      <protection locked="0"/>
    </xf>
    <xf numFmtId="4" fontId="4" fillId="28" borderId="0" xfId="0" applyNumberFormat="1" applyFont="1" applyFill="1" applyProtection="1">
      <protection locked="0"/>
    </xf>
    <xf numFmtId="166" fontId="0" fillId="28" borderId="0" xfId="45" applyNumberFormat="1" applyFont="1" applyFill="1" applyProtection="1">
      <protection locked="0"/>
    </xf>
    <xf numFmtId="166" fontId="4" fillId="28" borderId="0" xfId="45" applyNumberFormat="1" applyFont="1" applyFill="1" applyProtection="1">
      <protection locked="0"/>
    </xf>
    <xf numFmtId="166" fontId="52" fillId="28" borderId="0" xfId="45" applyNumberFormat="1" applyFont="1" applyFill="1" applyProtection="1">
      <protection locked="0"/>
    </xf>
    <xf numFmtId="4" fontId="52" fillId="28" borderId="0" xfId="0" applyNumberFormat="1" applyFont="1" applyFill="1" applyProtection="1">
      <protection locked="0"/>
    </xf>
    <xf numFmtId="3" fontId="4" fillId="28" borderId="0" xfId="0" applyNumberFormat="1" applyFont="1" applyFill="1" applyProtection="1">
      <protection locked="0"/>
    </xf>
    <xf numFmtId="9" fontId="41" fillId="0" borderId="0" xfId="45" applyFont="1" applyFill="1" applyProtection="1">
      <protection locked="0"/>
    </xf>
    <xf numFmtId="165" fontId="41" fillId="0" borderId="0" xfId="0" applyNumberFormat="1" applyFont="1" applyProtection="1">
      <protection locked="0"/>
    </xf>
    <xf numFmtId="166" fontId="41" fillId="0" borderId="0" xfId="45" applyNumberFormat="1" applyFont="1" applyFill="1" applyProtection="1"/>
    <xf numFmtId="0" fontId="60" fillId="0" borderId="0" xfId="49" applyFont="1" applyFill="1"/>
    <xf numFmtId="3" fontId="52" fillId="28" borderId="0" xfId="45" applyNumberFormat="1" applyFont="1" applyFill="1" applyProtection="1">
      <protection locked="0"/>
    </xf>
    <xf numFmtId="0" fontId="41" fillId="0" borderId="0" xfId="0" applyFont="1" applyProtection="1">
      <protection locked="0"/>
    </xf>
    <xf numFmtId="167" fontId="41" fillId="0" borderId="0" xfId="0" applyNumberFormat="1" applyFont="1" applyProtection="1">
      <protection locked="0"/>
    </xf>
    <xf numFmtId="0" fontId="57" fillId="0" borderId="0" xfId="0" applyFont="1"/>
    <xf numFmtId="0" fontId="61" fillId="0" borderId="0" xfId="0" applyFont="1"/>
    <xf numFmtId="0" fontId="44" fillId="0" borderId="0" xfId="0" applyFont="1"/>
    <xf numFmtId="0" fontId="62" fillId="0" borderId="0" xfId="0" applyFont="1"/>
    <xf numFmtId="0" fontId="63" fillId="0" borderId="0" xfId="0" applyFont="1"/>
    <xf numFmtId="0" fontId="28" fillId="32" borderId="0" xfId="0" applyFont="1" applyFill="1"/>
    <xf numFmtId="3" fontId="28" fillId="32" borderId="0" xfId="0" applyNumberFormat="1" applyFont="1" applyFill="1"/>
    <xf numFmtId="9" fontId="0" fillId="0" borderId="0" xfId="45" applyFont="1"/>
    <xf numFmtId="0" fontId="4" fillId="24" borderId="0" xfId="0" applyFont="1" applyFill="1"/>
    <xf numFmtId="9" fontId="28" fillId="32" borderId="0" xfId="45" applyFont="1" applyFill="1"/>
    <xf numFmtId="3" fontId="42" fillId="28" borderId="0" xfId="0" applyNumberFormat="1" applyFont="1" applyFill="1"/>
    <xf numFmtId="0" fontId="42" fillId="0" borderId="0" xfId="0" applyFont="1"/>
    <xf numFmtId="0" fontId="29" fillId="0" borderId="13" xfId="0" applyFont="1" applyBorder="1"/>
    <xf numFmtId="0" fontId="4" fillId="0" borderId="13" xfId="0" applyFont="1" applyBorder="1"/>
    <xf numFmtId="0" fontId="25" fillId="0" borderId="13" xfId="0" applyFont="1" applyBorder="1"/>
    <xf numFmtId="0" fontId="28" fillId="0" borderId="13" xfId="0" applyFont="1" applyBorder="1"/>
    <xf numFmtId="3" fontId="0" fillId="33" borderId="0" xfId="0" applyNumberFormat="1" applyFill="1"/>
    <xf numFmtId="3" fontId="4" fillId="28" borderId="0" xfId="0" applyNumberFormat="1" applyFont="1" applyFill="1"/>
    <xf numFmtId="166" fontId="0" fillId="0" borderId="0" xfId="45" applyNumberFormat="1" applyFont="1"/>
    <xf numFmtId="168" fontId="41" fillId="0" borderId="0" xfId="0" applyNumberFormat="1" applyFont="1" applyProtection="1">
      <protection locked="0"/>
    </xf>
    <xf numFmtId="3" fontId="4" fillId="0" borderId="11" xfId="0" applyNumberFormat="1" applyFont="1" applyBorder="1"/>
    <xf numFmtId="3" fontId="4" fillId="0" borderId="0" xfId="0" applyNumberFormat="1" applyFont="1"/>
    <xf numFmtId="3" fontId="4" fillId="0" borderId="13" xfId="0" applyNumberFormat="1" applyFont="1" applyBorder="1"/>
    <xf numFmtId="0" fontId="64" fillId="24" borderId="0" xfId="0" applyFont="1" applyFill="1" applyAlignment="1">
      <alignment vertical="top"/>
    </xf>
    <xf numFmtId="0" fontId="0" fillId="24" borderId="0" xfId="0" applyFill="1" applyAlignment="1">
      <alignment vertical="top"/>
    </xf>
    <xf numFmtId="0" fontId="2" fillId="24" borderId="0" xfId="0" applyFont="1" applyFill="1" applyAlignment="1">
      <alignment vertical="top"/>
    </xf>
    <xf numFmtId="14" fontId="0" fillId="24" borderId="0" xfId="0" applyNumberFormat="1" applyFill="1"/>
    <xf numFmtId="0" fontId="65" fillId="24" borderId="0" xfId="0" applyFont="1" applyFill="1"/>
    <xf numFmtId="0" fontId="66" fillId="24" borderId="0" xfId="49" applyFont="1" applyFill="1"/>
    <xf numFmtId="0" fontId="67" fillId="24" borderId="0" xfId="0" applyFont="1" applyFill="1"/>
    <xf numFmtId="0" fontId="68" fillId="24" borderId="0" xfId="0" applyFont="1" applyFill="1"/>
    <xf numFmtId="0" fontId="71" fillId="0" borderId="0" xfId="49" applyFont="1"/>
    <xf numFmtId="0" fontId="71" fillId="0" borderId="0" xfId="49" applyFont="1" applyFill="1"/>
    <xf numFmtId="0" fontId="66" fillId="0" borderId="0" xfId="49" applyFont="1"/>
    <xf numFmtId="0" fontId="25" fillId="28" borderId="0" xfId="0" applyFont="1" applyFill="1" applyAlignment="1">
      <alignment horizontal="left"/>
    </xf>
    <xf numFmtId="0" fontId="73" fillId="0" borderId="0" xfId="49" applyFont="1"/>
    <xf numFmtId="0" fontId="69" fillId="28" borderId="0" xfId="0" applyFont="1" applyFill="1" applyAlignment="1">
      <alignment vertical="top"/>
    </xf>
    <xf numFmtId="0" fontId="70" fillId="24" borderId="13" xfId="0" applyFont="1" applyFill="1" applyBorder="1" applyAlignment="1">
      <alignment vertical="top"/>
    </xf>
    <xf numFmtId="0" fontId="69" fillId="24" borderId="13" xfId="0" applyFont="1" applyFill="1" applyBorder="1" applyAlignment="1">
      <alignment vertical="top"/>
    </xf>
    <xf numFmtId="0" fontId="64" fillId="25" borderId="16" xfId="0" applyFont="1" applyFill="1" applyBorder="1" applyAlignment="1">
      <alignment vertical="top"/>
    </xf>
    <xf numFmtId="0" fontId="68" fillId="0" borderId="19" xfId="0" applyFont="1" applyBorder="1" applyAlignment="1">
      <alignment vertical="top"/>
    </xf>
    <xf numFmtId="0" fontId="68" fillId="24" borderId="21" xfId="0" applyFont="1" applyFill="1" applyBorder="1" applyAlignment="1">
      <alignment vertical="top"/>
    </xf>
    <xf numFmtId="0" fontId="64" fillId="24" borderId="20" xfId="0" applyFont="1" applyFill="1" applyBorder="1" applyAlignment="1">
      <alignment vertical="top"/>
    </xf>
    <xf numFmtId="0" fontId="64" fillId="24" borderId="18" xfId="0" applyFont="1" applyFill="1" applyBorder="1" applyAlignment="1">
      <alignment vertical="top"/>
    </xf>
    <xf numFmtId="0" fontId="64" fillId="25" borderId="18" xfId="0" applyFont="1" applyFill="1" applyBorder="1" applyAlignment="1">
      <alignment vertical="top"/>
    </xf>
    <xf numFmtId="0" fontId="64" fillId="25" borderId="18" xfId="0" applyFont="1" applyFill="1" applyBorder="1" applyAlignment="1">
      <alignment vertical="top" wrapText="1"/>
    </xf>
    <xf numFmtId="0" fontId="64" fillId="24" borderId="20" xfId="0" applyFont="1" applyFill="1" applyBorder="1" applyAlignment="1">
      <alignment vertical="top" wrapText="1"/>
    </xf>
    <xf numFmtId="0" fontId="75" fillId="25" borderId="0" xfId="0" applyFont="1" applyFill="1" applyAlignment="1">
      <alignment horizontal="left" vertical="center"/>
    </xf>
    <xf numFmtId="0" fontId="67" fillId="25" borderId="0" xfId="0" applyFont="1" applyFill="1" applyAlignment="1">
      <alignment horizontal="left" vertical="center"/>
    </xf>
    <xf numFmtId="0" fontId="74" fillId="25" borderId="0" xfId="0" applyFont="1" applyFill="1" applyAlignment="1">
      <alignment horizontal="left"/>
    </xf>
    <xf numFmtId="0" fontId="2" fillId="25" borderId="0" xfId="0" applyFont="1" applyFill="1" applyAlignment="1">
      <alignment vertical="top"/>
    </xf>
    <xf numFmtId="0" fontId="66" fillId="25" borderId="0" xfId="49" applyFont="1" applyFill="1" applyAlignment="1">
      <alignment vertical="top"/>
    </xf>
    <xf numFmtId="0" fontId="1" fillId="25" borderId="0" xfId="0" applyFont="1" applyFill="1" applyAlignment="1">
      <alignment vertical="top"/>
    </xf>
    <xf numFmtId="0" fontId="23" fillId="24" borderId="0" xfId="0" applyFont="1" applyFill="1"/>
    <xf numFmtId="0" fontId="64" fillId="34" borderId="15" xfId="0" applyFont="1" applyFill="1" applyBorder="1" applyAlignment="1">
      <alignment vertical="top"/>
    </xf>
    <xf numFmtId="0" fontId="51" fillId="0" borderId="0" xfId="49"/>
    <xf numFmtId="0" fontId="38" fillId="28" borderId="14" xfId="0" applyFont="1" applyFill="1" applyBorder="1" applyAlignment="1">
      <alignment horizontal="left"/>
    </xf>
    <xf numFmtId="0" fontId="38" fillId="28" borderId="0" xfId="0" applyFont="1" applyFill="1" applyAlignment="1">
      <alignment horizontal="left"/>
    </xf>
    <xf numFmtId="0" fontId="64" fillId="24" borderId="0" xfId="0" applyFont="1" applyFill="1" applyAlignment="1">
      <alignment horizontal="left" vertical="top" wrapText="1"/>
    </xf>
    <xf numFmtId="0" fontId="64" fillId="24" borderId="18" xfId="0" applyFont="1" applyFill="1" applyBorder="1" applyAlignment="1">
      <alignment horizontal="left" vertical="top"/>
    </xf>
    <xf numFmtId="0" fontId="64" fillId="24" borderId="20" xfId="0" applyFont="1" applyFill="1" applyBorder="1" applyAlignment="1">
      <alignment horizontal="left" vertical="top"/>
    </xf>
    <xf numFmtId="0" fontId="68" fillId="24" borderId="13" xfId="0" applyFont="1" applyFill="1" applyBorder="1" applyAlignment="1">
      <alignment horizontal="left" vertical="top" wrapText="1"/>
    </xf>
    <xf numFmtId="0" fontId="68" fillId="24" borderId="21" xfId="0" applyFont="1" applyFill="1" applyBorder="1" applyAlignment="1">
      <alignment horizontal="left" vertical="top" wrapText="1"/>
    </xf>
    <xf numFmtId="0" fontId="68" fillId="25" borderId="11" xfId="0" applyFont="1" applyFill="1" applyBorder="1" applyAlignment="1">
      <alignment horizontal="left" vertical="top" wrapText="1"/>
    </xf>
    <xf numFmtId="0" fontId="68" fillId="25" borderId="17" xfId="0" applyFont="1" applyFill="1" applyBorder="1" applyAlignment="1">
      <alignment horizontal="left" vertical="top" wrapText="1"/>
    </xf>
    <xf numFmtId="0" fontId="68" fillId="24" borderId="0" xfId="0" applyFont="1" applyFill="1" applyAlignment="1">
      <alignment horizontal="left" vertical="top" wrapText="1"/>
    </xf>
    <xf numFmtId="0" fontId="68" fillId="24" borderId="19" xfId="0" applyFont="1" applyFill="1" applyBorder="1" applyAlignment="1">
      <alignment horizontal="left" vertical="top" wrapText="1"/>
    </xf>
    <xf numFmtId="0" fontId="68" fillId="25" borderId="0" xfId="0" applyFont="1" applyFill="1" applyAlignment="1">
      <alignment horizontal="left" vertical="top" wrapText="1"/>
    </xf>
    <xf numFmtId="0" fontId="68" fillId="25" borderId="19" xfId="0" applyFont="1" applyFill="1" applyBorder="1" applyAlignment="1">
      <alignment horizontal="left" vertical="top" wrapText="1"/>
    </xf>
  </cellXfs>
  <cellStyles count="51">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Komma" xfId="46" builtinId="3"/>
    <cellStyle name="Komma 2" xfId="48" xr:uid="{00000000-0005-0000-0000-00001F000000}"/>
    <cellStyle name="Link" xfId="49" builtinId="8"/>
    <cellStyle name="Neutral" xfId="31" builtinId="28" customBuiltin="1"/>
    <cellStyle name="Notiz" xfId="32" builtinId="10" customBuiltin="1"/>
    <cellStyle name="Prozent" xfId="45" builtinId="5"/>
    <cellStyle name="Prozent 2" xfId="44" xr:uid="{00000000-0005-0000-0000-000024000000}"/>
    <cellStyle name="Schlecht" xfId="33" builtinId="27" customBuiltin="1"/>
    <cellStyle name="Standard" xfId="0" builtinId="0"/>
    <cellStyle name="Standard 2" xfId="42" xr:uid="{00000000-0005-0000-0000-000027000000}"/>
    <cellStyle name="Standard 2 2" xfId="47" xr:uid="{00000000-0005-0000-0000-000028000000}"/>
    <cellStyle name="Standard 3" xfId="43" xr:uid="{00000000-0005-0000-0000-000029000000}"/>
    <cellStyle name="Standard 4" xfId="50" xr:uid="{00000000-0005-0000-0000-00002A000000}"/>
    <cellStyle name="Überschrift" xfId="34" builtinId="15" customBuiltin="1"/>
    <cellStyle name="Überschrift 1" xfId="35" builtinId="16" customBuiltin="1"/>
    <cellStyle name="Überschrift 2" xfId="36" builtinId="17" customBuiltin="1"/>
    <cellStyle name="Überschrift 3" xfId="37" builtinId="18" customBuiltin="1"/>
    <cellStyle name="Überschrift 4" xfId="38" builtinId="19" customBuiltin="1"/>
    <cellStyle name="Verknüpfte Zelle" xfId="39" builtinId="24" customBuiltin="1"/>
    <cellStyle name="Warnender Text" xfId="40" builtinId="11" customBuiltin="1"/>
    <cellStyle name="Zelle überprüfen" xfId="41" builtinId="23" customBuiltin="1"/>
  </cellStyles>
  <dxfs count="20">
    <dxf>
      <fill>
        <patternFill>
          <bgColor theme="8" tint="0.39994506668294322"/>
        </patternFill>
      </fill>
    </dxf>
    <dxf>
      <fill>
        <patternFill>
          <bgColor theme="8" tint="0.79998168889431442"/>
        </patternFill>
      </fill>
    </dxf>
    <dxf>
      <fill>
        <patternFill>
          <bgColor theme="9" tint="0.79998168889431442"/>
        </patternFill>
      </fill>
    </dxf>
    <dxf>
      <fill>
        <patternFill>
          <bgColor theme="8" tint="0.39994506668294322"/>
        </patternFill>
      </fill>
    </dxf>
    <dxf>
      <fill>
        <patternFill>
          <bgColor theme="8" tint="0.79998168889431442"/>
        </patternFill>
      </fill>
    </dxf>
    <dxf>
      <fill>
        <patternFill>
          <bgColor theme="9" tint="0.79998168889431442"/>
        </patternFill>
      </fill>
    </dxf>
    <dxf>
      <fill>
        <patternFill>
          <bgColor theme="8" tint="0.39994506668294322"/>
        </patternFill>
      </fill>
    </dxf>
    <dxf>
      <fill>
        <patternFill>
          <bgColor theme="8" tint="0.79998168889431442"/>
        </patternFill>
      </fill>
    </dxf>
    <dxf>
      <fill>
        <patternFill>
          <bgColor theme="9" tint="0.79998168889431442"/>
        </patternFill>
      </fill>
    </dxf>
    <dxf>
      <fill>
        <patternFill>
          <bgColor theme="8" tint="0.39994506668294322"/>
        </patternFill>
      </fill>
    </dxf>
    <dxf>
      <fill>
        <patternFill>
          <bgColor theme="8" tint="0.79998168889431442"/>
        </patternFill>
      </fill>
    </dxf>
    <dxf>
      <fill>
        <patternFill>
          <bgColor theme="9" tint="0.79998168889431442"/>
        </patternFill>
      </fill>
    </dxf>
    <dxf>
      <fill>
        <patternFill>
          <bgColor theme="8" tint="0.39994506668294322"/>
        </patternFill>
      </fill>
    </dxf>
    <dxf>
      <fill>
        <patternFill>
          <bgColor theme="8" tint="0.79998168889431442"/>
        </patternFill>
      </fill>
    </dxf>
    <dxf>
      <fill>
        <patternFill>
          <bgColor theme="9" tint="0.79998168889431442"/>
        </patternFill>
      </fill>
    </dxf>
    <dxf>
      <fill>
        <patternFill>
          <bgColor theme="8" tint="0.39994506668294322"/>
        </patternFill>
      </fill>
    </dxf>
    <dxf>
      <fill>
        <patternFill>
          <bgColor theme="8" tint="0.79998168889431442"/>
        </patternFill>
      </fill>
    </dxf>
    <dxf>
      <fill>
        <patternFill>
          <bgColor theme="9" tint="0.79998168889431442"/>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9"/>
      <tableStyleElement type="headerRow" dxfId="18"/>
    </tableStyle>
  </tableStyles>
  <colors>
    <mruColors>
      <color rgb="FFEBF8FF"/>
      <color rgb="FFD9F1FF"/>
      <color rgb="FF007626"/>
      <color rgb="FF9D579A"/>
      <color rgb="FF0B90D5"/>
      <color rgb="FF89B41E"/>
      <color rgb="FF000000"/>
      <color rgb="FF83053C"/>
      <color rgb="FFCE1F5E"/>
      <color rgb="FFD78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THG-Baseline</a:t>
            </a:r>
          </a:p>
          <a:p>
            <a:pPr>
              <a:defRPr b="1"/>
            </a:pPr>
            <a:r>
              <a:rPr lang="en-GB" b="0"/>
              <a:t>Detaillierte Ergebnisse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3259818089096057"/>
          <c:y val="0.13781278467522684"/>
          <c:w val="0.51126424826318473"/>
          <c:h val="0.80459626641949133"/>
        </c:manualLayout>
      </c:layout>
      <c:barChart>
        <c:barDir val="col"/>
        <c:grouping val="stacked"/>
        <c:varyColors val="0"/>
        <c:ser>
          <c:idx val="0"/>
          <c:order val="0"/>
          <c:tx>
            <c:strRef>
              <c:f>Ergebnisse!$B$4:$C$4</c:f>
              <c:strCache>
                <c:ptCount val="2"/>
                <c:pt idx="0">
                  <c:v>Haushalte</c:v>
                </c:pt>
                <c:pt idx="1">
                  <c:v>Strom</c:v>
                </c:pt>
              </c:strCache>
            </c:strRef>
          </c:tx>
          <c:spPr>
            <a:solidFill>
              <a:schemeClr val="accent1"/>
            </a:solidFill>
            <a:ln>
              <a:noFill/>
            </a:ln>
            <a:effectLst/>
          </c:spPr>
          <c:invertIfNegative val="0"/>
          <c:val>
            <c:numRef>
              <c:f>Ergebnisse!$F$4:$Z$4</c:f>
              <c:numCache>
                <c:formatCode>#,##0</c:formatCode>
                <c:ptCount val="4"/>
                <c:pt idx="0">
                  <c:v>42653732.633799993</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0-AF24-4A39-A99E-CE349576F0F7}"/>
            </c:ext>
          </c:extLst>
        </c:ser>
        <c:ser>
          <c:idx val="1"/>
          <c:order val="1"/>
          <c:tx>
            <c:strRef>
              <c:f>Ergebnisse!$B$5:$C$5</c:f>
              <c:strCache>
                <c:ptCount val="2"/>
                <c:pt idx="0">
                  <c:v>Haushalte</c:v>
                </c:pt>
                <c:pt idx="1">
                  <c:v>Wärme Strom+Fernwärme</c:v>
                </c:pt>
              </c:strCache>
            </c:strRef>
          </c:tx>
          <c:spPr>
            <a:solidFill>
              <a:schemeClr val="accent2"/>
            </a:solidFill>
            <a:ln>
              <a:noFill/>
            </a:ln>
            <a:effectLst/>
          </c:spPr>
          <c:invertIfNegative val="0"/>
          <c:val>
            <c:numRef>
              <c:f>Ergebnisse!$F$5:$Z$5</c:f>
              <c:numCache>
                <c:formatCode>#,##0</c:formatCode>
                <c:ptCount val="4"/>
                <c:pt idx="0">
                  <c:v>17672705.437598206</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1-AF24-4A39-A99E-CE349576F0F7}"/>
            </c:ext>
          </c:extLst>
        </c:ser>
        <c:ser>
          <c:idx val="2"/>
          <c:order val="2"/>
          <c:tx>
            <c:strRef>
              <c:f>Ergebnisse!$B$6:$C$6</c:f>
              <c:strCache>
                <c:ptCount val="2"/>
                <c:pt idx="0">
                  <c:v>Haushalte</c:v>
                </c:pt>
                <c:pt idx="1">
                  <c:v>Wärme fossil</c:v>
                </c:pt>
              </c:strCache>
            </c:strRef>
          </c:tx>
          <c:spPr>
            <a:solidFill>
              <a:schemeClr val="accent3"/>
            </a:solidFill>
            <a:ln>
              <a:noFill/>
            </a:ln>
            <a:effectLst/>
          </c:spPr>
          <c:invertIfNegative val="0"/>
          <c:val>
            <c:numRef>
              <c:f>Ergebnisse!$F$6:$Z$6</c:f>
              <c:numCache>
                <c:formatCode>#,##0</c:formatCode>
                <c:ptCount val="4"/>
                <c:pt idx="0">
                  <c:v>79434640.870405957</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2-AF24-4A39-A99E-CE349576F0F7}"/>
            </c:ext>
          </c:extLst>
        </c:ser>
        <c:ser>
          <c:idx val="3"/>
          <c:order val="3"/>
          <c:tx>
            <c:strRef>
              <c:f>Ergebnisse!$B$7:$C$7</c:f>
              <c:strCache>
                <c:ptCount val="2"/>
                <c:pt idx="0">
                  <c:v>Kleingewerbe/GHD</c:v>
                </c:pt>
                <c:pt idx="1">
                  <c:v>Strom</c:v>
                </c:pt>
              </c:strCache>
            </c:strRef>
          </c:tx>
          <c:spPr>
            <a:solidFill>
              <a:schemeClr val="accent4"/>
            </a:solidFill>
            <a:ln>
              <a:noFill/>
            </a:ln>
            <a:effectLst/>
          </c:spPr>
          <c:invertIfNegative val="0"/>
          <c:val>
            <c:numRef>
              <c:f>Ergebnisse!$F$7:$Z$7</c:f>
              <c:numCache>
                <c:formatCode>#,##0</c:formatCode>
                <c:ptCount val="4"/>
                <c:pt idx="0">
                  <c:v>8941960.8541999981</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3-AF24-4A39-A99E-CE349576F0F7}"/>
            </c:ext>
          </c:extLst>
        </c:ser>
        <c:ser>
          <c:idx val="4"/>
          <c:order val="4"/>
          <c:tx>
            <c:strRef>
              <c:f>Ergebnisse!$B$8:$C$8</c:f>
              <c:strCache>
                <c:ptCount val="2"/>
                <c:pt idx="0">
                  <c:v>Kleingewerbe/GHD</c:v>
                </c:pt>
                <c:pt idx="1">
                  <c:v>Wärme Strom+Fernwärme</c:v>
                </c:pt>
              </c:strCache>
            </c:strRef>
          </c:tx>
          <c:spPr>
            <a:solidFill>
              <a:schemeClr val="accent5"/>
            </a:solidFill>
            <a:ln>
              <a:noFill/>
            </a:ln>
            <a:effectLst/>
          </c:spPr>
          <c:invertIfNegative val="0"/>
          <c:val>
            <c:numRef>
              <c:f>Ergebnisse!$F$8:$Z$8</c:f>
              <c:numCache>
                <c:formatCode>#,##0</c:formatCode>
                <c:ptCount val="4"/>
                <c:pt idx="0">
                  <c:v>2483240.8838261794</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4-AF24-4A39-A99E-CE349576F0F7}"/>
            </c:ext>
          </c:extLst>
        </c:ser>
        <c:ser>
          <c:idx val="5"/>
          <c:order val="5"/>
          <c:tx>
            <c:strRef>
              <c:f>Ergebnisse!$B$9:$C$9</c:f>
              <c:strCache>
                <c:ptCount val="2"/>
                <c:pt idx="0">
                  <c:v>Kleingewerbe/GHD</c:v>
                </c:pt>
                <c:pt idx="1">
                  <c:v>Wärme fossil</c:v>
                </c:pt>
              </c:strCache>
            </c:strRef>
          </c:tx>
          <c:spPr>
            <a:solidFill>
              <a:schemeClr val="accent6"/>
            </a:solidFill>
            <a:ln>
              <a:noFill/>
            </a:ln>
            <a:effectLst/>
          </c:spPr>
          <c:invertIfNegative val="0"/>
          <c:val>
            <c:numRef>
              <c:f>Ergebnisse!$F$9:$Z$9</c:f>
              <c:numCache>
                <c:formatCode>#,##0</c:formatCode>
                <c:ptCount val="4"/>
                <c:pt idx="0">
                  <c:v>24429107.77649625</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5-AF24-4A39-A99E-CE349576F0F7}"/>
            </c:ext>
          </c:extLst>
        </c:ser>
        <c:ser>
          <c:idx val="6"/>
          <c:order val="6"/>
          <c:tx>
            <c:strRef>
              <c:f>Ergebnisse!$B$10:$C$10</c:f>
              <c:strCache>
                <c:ptCount val="2"/>
                <c:pt idx="0">
                  <c:v>Großverbraucher/Industrie</c:v>
                </c:pt>
                <c:pt idx="1">
                  <c:v>Strom</c:v>
                </c:pt>
              </c:strCache>
            </c:strRef>
          </c:tx>
          <c:spPr>
            <a:solidFill>
              <a:schemeClr val="accent1">
                <a:lumMod val="60000"/>
              </a:schemeClr>
            </a:solidFill>
            <a:ln>
              <a:noFill/>
            </a:ln>
            <a:effectLst/>
          </c:spPr>
          <c:invertIfNegative val="0"/>
          <c:val>
            <c:numRef>
              <c:f>Ergebnisse!$F$10:$Z$10</c:f>
              <c:numCache>
                <c:formatCode>#,##0</c:formatCode>
                <c:ptCount val="4"/>
                <c:pt idx="0">
                  <c:v>73293430.181542009</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6-AF24-4A39-A99E-CE349576F0F7}"/>
            </c:ext>
          </c:extLst>
        </c:ser>
        <c:ser>
          <c:idx val="7"/>
          <c:order val="7"/>
          <c:tx>
            <c:strRef>
              <c:f>Ergebnisse!$B$11:$C$11</c:f>
              <c:strCache>
                <c:ptCount val="2"/>
                <c:pt idx="0">
                  <c:v>Großverbraucher/Industrie</c:v>
                </c:pt>
                <c:pt idx="1">
                  <c:v>Wärme Strom+Fernwärme</c:v>
                </c:pt>
              </c:strCache>
            </c:strRef>
          </c:tx>
          <c:spPr>
            <a:solidFill>
              <a:schemeClr val="accent2">
                <a:lumMod val="60000"/>
              </a:schemeClr>
            </a:solidFill>
            <a:ln>
              <a:noFill/>
            </a:ln>
            <a:effectLst/>
          </c:spPr>
          <c:invertIfNegative val="0"/>
          <c:val>
            <c:numRef>
              <c:f>Ergebnisse!$F$11:$Z$11</c:f>
              <c:numCache>
                <c:formatCode>#,##0</c:formatCode>
                <c:ptCount val="4"/>
                <c:pt idx="0">
                  <c:v>3220754.0742980693</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7-AF24-4A39-A99E-CE349576F0F7}"/>
            </c:ext>
          </c:extLst>
        </c:ser>
        <c:ser>
          <c:idx val="8"/>
          <c:order val="8"/>
          <c:tx>
            <c:strRef>
              <c:f>Ergebnisse!$B$12:$C$12</c:f>
              <c:strCache>
                <c:ptCount val="2"/>
                <c:pt idx="0">
                  <c:v>Großverbraucher/Industrie</c:v>
                </c:pt>
                <c:pt idx="1">
                  <c:v>Wärme fossil</c:v>
                </c:pt>
              </c:strCache>
            </c:strRef>
          </c:tx>
          <c:spPr>
            <a:solidFill>
              <a:schemeClr val="accent3">
                <a:lumMod val="60000"/>
              </a:schemeClr>
            </a:solidFill>
            <a:ln>
              <a:noFill/>
            </a:ln>
            <a:effectLst/>
          </c:spPr>
          <c:invertIfNegative val="0"/>
          <c:val>
            <c:numRef>
              <c:f>Ergebnisse!$F$12:$Z$12</c:f>
              <c:numCache>
                <c:formatCode>#,##0</c:formatCode>
                <c:ptCount val="4"/>
                <c:pt idx="0">
                  <c:v>34622931.210749</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8-AF24-4A39-A99E-CE349576F0F7}"/>
            </c:ext>
          </c:extLst>
        </c:ser>
        <c:ser>
          <c:idx val="9"/>
          <c:order val="9"/>
          <c:tx>
            <c:strRef>
              <c:f>Ergebnisse!$B$13:$C$13</c:f>
              <c:strCache>
                <c:ptCount val="2"/>
                <c:pt idx="0">
                  <c:v>Verwaltung</c:v>
                </c:pt>
                <c:pt idx="1">
                  <c:v>Strom</c:v>
                </c:pt>
              </c:strCache>
            </c:strRef>
          </c:tx>
          <c:spPr>
            <a:solidFill>
              <a:schemeClr val="accent4">
                <a:lumMod val="60000"/>
              </a:schemeClr>
            </a:solidFill>
            <a:ln>
              <a:noFill/>
            </a:ln>
            <a:effectLst/>
          </c:spPr>
          <c:invertIfNegative val="0"/>
          <c:val>
            <c:numRef>
              <c:f>Ergebnisse!$F$13:$Z$13</c:f>
              <c:numCache>
                <c:formatCode>#,##0</c:formatCode>
                <c:ptCount val="4"/>
                <c:pt idx="0">
                  <c:v>3461514.9730000002</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9-AF24-4A39-A99E-CE349576F0F7}"/>
            </c:ext>
          </c:extLst>
        </c:ser>
        <c:ser>
          <c:idx val="10"/>
          <c:order val="10"/>
          <c:tx>
            <c:strRef>
              <c:f>Ergebnisse!$B$14:$C$14</c:f>
              <c:strCache>
                <c:ptCount val="2"/>
                <c:pt idx="0">
                  <c:v>Verwaltung</c:v>
                </c:pt>
                <c:pt idx="1">
                  <c:v>Wärme Strom+Fernwärme</c:v>
                </c:pt>
              </c:strCache>
            </c:strRef>
          </c:tx>
          <c:spPr>
            <a:solidFill>
              <a:schemeClr val="accent5">
                <a:lumMod val="60000"/>
              </a:schemeClr>
            </a:solidFill>
            <a:ln>
              <a:noFill/>
            </a:ln>
            <a:effectLst/>
          </c:spPr>
          <c:invertIfNegative val="0"/>
          <c:val>
            <c:numRef>
              <c:f>Ergebnisse!$F$14:$Z$14</c:f>
              <c:numCache>
                <c:formatCode>#,##0</c:formatCode>
                <c:ptCount val="4"/>
                <c:pt idx="0">
                  <c:v>3474980.047661758</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A-AF24-4A39-A99E-CE349576F0F7}"/>
            </c:ext>
          </c:extLst>
        </c:ser>
        <c:ser>
          <c:idx val="11"/>
          <c:order val="11"/>
          <c:tx>
            <c:strRef>
              <c:f>Ergebnisse!$B$15:$C$15</c:f>
              <c:strCache>
                <c:ptCount val="2"/>
                <c:pt idx="0">
                  <c:v>Verwaltung</c:v>
                </c:pt>
                <c:pt idx="1">
                  <c:v>Wärme fossil</c:v>
                </c:pt>
              </c:strCache>
            </c:strRef>
          </c:tx>
          <c:spPr>
            <a:solidFill>
              <a:schemeClr val="accent6">
                <a:lumMod val="60000"/>
              </a:schemeClr>
            </a:solidFill>
            <a:ln>
              <a:noFill/>
            </a:ln>
            <a:effectLst/>
          </c:spPr>
          <c:invertIfNegative val="0"/>
          <c:val>
            <c:numRef>
              <c:f>Ergebnisse!$F$15:$Z$15</c:f>
              <c:numCache>
                <c:formatCode>#,##0</c:formatCode>
                <c:ptCount val="4"/>
                <c:pt idx="0">
                  <c:v>668555.53099999996</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B-AF24-4A39-A99E-CE349576F0F7}"/>
            </c:ext>
          </c:extLst>
        </c:ser>
        <c:ser>
          <c:idx val="12"/>
          <c:order val="12"/>
          <c:tx>
            <c:strRef>
              <c:f>Ergebnisse!$B$16:$C$16</c:f>
              <c:strCache>
                <c:ptCount val="2"/>
                <c:pt idx="0">
                  <c:v>Stromerzeugung (BHKW) (nachrichtlich)</c:v>
                </c:pt>
                <c:pt idx="1">
                  <c:v>Strom fossil</c:v>
                </c:pt>
              </c:strCache>
              <c:extLst xmlns:c15="http://schemas.microsoft.com/office/drawing/2012/chart"/>
            </c:strRef>
          </c:tx>
          <c:spPr>
            <a:solidFill>
              <a:schemeClr val="accent1">
                <a:lumMod val="80000"/>
                <a:lumOff val="20000"/>
              </a:schemeClr>
            </a:solidFill>
            <a:ln>
              <a:noFill/>
            </a:ln>
            <a:effectLst/>
          </c:spPr>
          <c:invertIfNegative val="0"/>
          <c:val>
            <c:numRef>
              <c:f>Ergebnisse!$F$16:$Z$16</c:f>
              <c:numCache>
                <c:formatCode>#,##0</c:formatCode>
                <c:ptCount val="4"/>
                <c:pt idx="0">
                  <c:v>40190215.913615786</c:v>
                </c:pt>
                <c:pt idx="1">
                  <c:v>0</c:v>
                </c:pt>
                <c:pt idx="2">
                  <c:v>0</c:v>
                </c:pt>
                <c:pt idx="3">
                  <c:v>0</c:v>
                </c:pt>
              </c:numCache>
              <c:extLst xmlns:c15="http://schemas.microsoft.com/office/drawing/2012/chart"/>
            </c:numRef>
          </c:val>
          <c:extLst xmlns:c15="http://schemas.microsoft.com/office/drawing/2012/char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C-AF24-4A39-A99E-CE349576F0F7}"/>
            </c:ext>
          </c:extLst>
        </c:ser>
        <c:ser>
          <c:idx val="27"/>
          <c:order val="13"/>
          <c:tx>
            <c:strRef>
              <c:f>Ergebnisse!$B$17:$C$17</c:f>
              <c:strCache>
                <c:ptCount val="2"/>
                <c:pt idx="0">
                  <c:v>Pkw-Verkehr</c:v>
                </c:pt>
                <c:pt idx="1">
                  <c:v>Kraftstoffe fossil</c:v>
                </c:pt>
              </c:strCache>
            </c:strRef>
          </c:tx>
          <c:spPr>
            <a:solidFill>
              <a:schemeClr val="accent4">
                <a:lumMod val="60000"/>
                <a:lumOff val="40000"/>
              </a:schemeClr>
            </a:solidFill>
            <a:ln>
              <a:noFill/>
            </a:ln>
            <a:effectLst/>
          </c:spPr>
          <c:invertIfNegative val="0"/>
          <c:val>
            <c:numRef>
              <c:f>Ergebnisse!$F$17:$Z$17</c:f>
              <c:numCache>
                <c:formatCode>#,##0</c:formatCode>
                <c:ptCount val="4"/>
                <c:pt idx="0">
                  <c:v>107366644.91251156</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D-AF24-4A39-A99E-CE349576F0F7}"/>
            </c:ext>
          </c:extLst>
        </c:ser>
        <c:ser>
          <c:idx val="13"/>
          <c:order val="14"/>
          <c:tx>
            <c:strRef>
              <c:f>Ergebnisse!$B$18:$C$18</c:f>
              <c:strCache>
                <c:ptCount val="2"/>
                <c:pt idx="0">
                  <c:v>Pkw-Verkehr</c:v>
                </c:pt>
                <c:pt idx="1">
                  <c:v>Strom</c:v>
                </c:pt>
              </c:strCache>
            </c:strRef>
          </c:tx>
          <c:spPr>
            <a:solidFill>
              <a:schemeClr val="accent2">
                <a:lumMod val="80000"/>
                <a:lumOff val="20000"/>
              </a:schemeClr>
            </a:solidFill>
            <a:ln>
              <a:noFill/>
            </a:ln>
            <a:effectLst/>
          </c:spPr>
          <c:invertIfNegative val="0"/>
          <c:val>
            <c:numRef>
              <c:f>Ergebnisse!$F$18:$Z$18</c:f>
              <c:numCache>
                <c:formatCode>#,##0</c:formatCode>
                <c:ptCount val="4"/>
                <c:pt idx="0">
                  <c:v>270697.08817503514</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0E-AF24-4A39-A99E-CE349576F0F7}"/>
            </c:ext>
          </c:extLst>
        </c:ser>
        <c:ser>
          <c:idx val="15"/>
          <c:order val="15"/>
          <c:tx>
            <c:strRef>
              <c:f>Ergebnisse!$B$19:$C$19</c:f>
              <c:strCache>
                <c:ptCount val="2"/>
                <c:pt idx="0">
                  <c:v>Öffentlicher Personennahverkehr</c:v>
                </c:pt>
                <c:pt idx="1">
                  <c:v>Kraftstoffe fossil</c:v>
                </c:pt>
              </c:strCache>
            </c:strRef>
          </c:tx>
          <c:spPr>
            <a:solidFill>
              <a:schemeClr val="accent4">
                <a:lumMod val="80000"/>
                <a:lumOff val="20000"/>
              </a:schemeClr>
            </a:solidFill>
            <a:ln>
              <a:noFill/>
            </a:ln>
            <a:effectLst/>
          </c:spPr>
          <c:invertIfNegative val="0"/>
          <c:val>
            <c:numRef>
              <c:f>Ergebnisse!$F$19:$Z$19</c:f>
              <c:numCache>
                <c:formatCode>#,##0</c:formatCode>
                <c:ptCount val="4"/>
                <c:pt idx="0">
                  <c:v>3415469.5791054498</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1-AF24-4A39-A99E-CE349576F0F7}"/>
            </c:ext>
          </c:extLst>
        </c:ser>
        <c:ser>
          <c:idx val="16"/>
          <c:order val="16"/>
          <c:tx>
            <c:strRef>
              <c:f>Ergebnisse!$B$20:$C$20</c:f>
              <c:strCache>
                <c:ptCount val="2"/>
                <c:pt idx="0">
                  <c:v>Öffentlicher Personennahverkehr</c:v>
                </c:pt>
                <c:pt idx="1">
                  <c:v>Strom</c:v>
                </c:pt>
              </c:strCache>
            </c:strRef>
          </c:tx>
          <c:spPr>
            <a:solidFill>
              <a:schemeClr val="accent5">
                <a:lumMod val="80000"/>
                <a:lumOff val="20000"/>
              </a:schemeClr>
            </a:solidFill>
            <a:ln>
              <a:noFill/>
            </a:ln>
            <a:effectLst/>
          </c:spPr>
          <c:invertIfNegative val="0"/>
          <c:val>
            <c:numRef>
              <c:f>Ergebnisse!$F$20:$Z$20</c:f>
              <c:numCache>
                <c:formatCode>#,##0</c:formatCode>
                <c:ptCount val="4"/>
                <c:pt idx="0">
                  <c:v>4953082.9337054621</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2-AF24-4A39-A99E-CE349576F0F7}"/>
            </c:ext>
          </c:extLst>
        </c:ser>
        <c:ser>
          <c:idx val="17"/>
          <c:order val="17"/>
          <c:tx>
            <c:strRef>
              <c:f>Ergebnisse!$B$21:$C$21</c:f>
              <c:strCache>
                <c:ptCount val="2"/>
                <c:pt idx="0">
                  <c:v>Öffentlicher Personenfernverkehr</c:v>
                </c:pt>
                <c:pt idx="1">
                  <c:v>Kraftstoffe fossil</c:v>
                </c:pt>
              </c:strCache>
            </c:strRef>
          </c:tx>
          <c:spPr>
            <a:solidFill>
              <a:schemeClr val="accent6">
                <a:lumMod val="80000"/>
                <a:lumOff val="20000"/>
              </a:schemeClr>
            </a:solidFill>
            <a:ln>
              <a:noFill/>
            </a:ln>
            <a:effectLst/>
          </c:spPr>
          <c:invertIfNegative val="0"/>
          <c:val>
            <c:numRef>
              <c:f>Ergebnisse!$F$21:$Z$21</c:f>
              <c:numCache>
                <c:formatCode>#,##0</c:formatCode>
                <c:ptCount val="4"/>
                <c:pt idx="0">
                  <c:v>130006.76520647874</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3-AF24-4A39-A99E-CE349576F0F7}"/>
            </c:ext>
          </c:extLst>
        </c:ser>
        <c:ser>
          <c:idx val="32"/>
          <c:order val="18"/>
          <c:tx>
            <c:strRef>
              <c:f>Ergebnisse!$B$22:$C$22</c:f>
              <c:strCache>
                <c:ptCount val="2"/>
                <c:pt idx="0">
                  <c:v>Öffentlicher Personenfernverkehr</c:v>
                </c:pt>
                <c:pt idx="1">
                  <c:v>Strom</c:v>
                </c:pt>
              </c:strCache>
            </c:strRef>
          </c:tx>
          <c:spPr>
            <a:solidFill>
              <a:schemeClr val="accent3">
                <a:lumMod val="50000"/>
              </a:schemeClr>
            </a:solidFill>
            <a:ln>
              <a:noFill/>
            </a:ln>
            <a:effectLst/>
          </c:spPr>
          <c:invertIfNegative val="0"/>
          <c:val>
            <c:numRef>
              <c:f>Ergebnisse!$F$22:$Z$22</c:f>
              <c:numCache>
                <c:formatCode>#,##0</c:formatCode>
                <c:ptCount val="4"/>
                <c:pt idx="0">
                  <c:v>809309.22788959614</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4-AF24-4A39-A99E-CE349576F0F7}"/>
            </c:ext>
          </c:extLst>
        </c:ser>
        <c:ser>
          <c:idx val="33"/>
          <c:order val="19"/>
          <c:tx>
            <c:strRef>
              <c:f>Ergebnisse!$B$23:$C$23</c:f>
              <c:strCache>
                <c:ptCount val="2"/>
                <c:pt idx="0">
                  <c:v>Lkw-Verkehr</c:v>
                </c:pt>
                <c:pt idx="1">
                  <c:v>Kraftstoffe fossil</c:v>
                </c:pt>
              </c:strCache>
            </c:strRef>
          </c:tx>
          <c:spPr>
            <a:solidFill>
              <a:schemeClr val="accent4">
                <a:lumMod val="50000"/>
              </a:schemeClr>
            </a:solidFill>
            <a:ln>
              <a:noFill/>
            </a:ln>
            <a:effectLst/>
          </c:spPr>
          <c:invertIfNegative val="0"/>
          <c:val>
            <c:numRef>
              <c:f>Ergebnisse!$F$23:$Z$23</c:f>
              <c:numCache>
                <c:formatCode>#,##0</c:formatCode>
                <c:ptCount val="4"/>
                <c:pt idx="0">
                  <c:v>29719619.106341369</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5-AF24-4A39-A99E-CE349576F0F7}"/>
            </c:ext>
          </c:extLst>
        </c:ser>
        <c:ser>
          <c:idx val="18"/>
          <c:order val="20"/>
          <c:tx>
            <c:strRef>
              <c:f>Ergebnisse!$B$24:$C$24</c:f>
              <c:strCache>
                <c:ptCount val="2"/>
                <c:pt idx="0">
                  <c:v>Lkw-Verkehr</c:v>
                </c:pt>
                <c:pt idx="1">
                  <c:v>Strom</c:v>
                </c:pt>
              </c:strCache>
            </c:strRef>
          </c:tx>
          <c:spPr>
            <a:solidFill>
              <a:schemeClr val="accent1">
                <a:lumMod val="80000"/>
              </a:schemeClr>
            </a:solidFill>
            <a:ln>
              <a:noFill/>
            </a:ln>
            <a:effectLst/>
          </c:spPr>
          <c:invertIfNegative val="0"/>
          <c:val>
            <c:numRef>
              <c:f>Ergebnisse!$F$24:$Z$24</c:f>
              <c:numCache>
                <c:formatCode>#,##0</c:formatCode>
                <c:ptCount val="4"/>
                <c:pt idx="0">
                  <c:v>215377.25304438197</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6-AF24-4A39-A99E-CE349576F0F7}"/>
            </c:ext>
          </c:extLst>
        </c:ser>
        <c:ser>
          <c:idx val="19"/>
          <c:order val="21"/>
          <c:tx>
            <c:strRef>
              <c:f>Ergebnisse!$B$25:$C$25</c:f>
              <c:strCache>
                <c:ptCount val="2"/>
                <c:pt idx="0">
                  <c:v>Flüge</c:v>
                </c:pt>
                <c:pt idx="1">
                  <c:v>Kraftstoffe+NonGHG</c:v>
                </c:pt>
              </c:strCache>
            </c:strRef>
          </c:tx>
          <c:spPr>
            <a:solidFill>
              <a:schemeClr val="accent2">
                <a:lumMod val="80000"/>
              </a:schemeClr>
            </a:solidFill>
            <a:ln>
              <a:noFill/>
            </a:ln>
            <a:effectLst/>
          </c:spPr>
          <c:invertIfNegative val="0"/>
          <c:val>
            <c:numRef>
              <c:f>Ergebnisse!$F$25:$Z$25</c:f>
              <c:numCache>
                <c:formatCode>#,##0</c:formatCode>
                <c:ptCount val="4"/>
                <c:pt idx="0">
                  <c:v>12858510.273832884</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7-AF24-4A39-A99E-CE349576F0F7}"/>
            </c:ext>
          </c:extLst>
        </c:ser>
        <c:ser>
          <c:idx val="20"/>
          <c:order val="22"/>
          <c:tx>
            <c:strRef>
              <c:f>Ergebnisse!$B$26:$C$26</c:f>
              <c:strCache>
                <c:ptCount val="2"/>
                <c:pt idx="0">
                  <c:v>Kommunaler Fuhrpark</c:v>
                </c:pt>
                <c:pt idx="1">
                  <c:v>Kraftstoffe fossil</c:v>
                </c:pt>
              </c:strCache>
            </c:strRef>
          </c:tx>
          <c:spPr>
            <a:solidFill>
              <a:schemeClr val="accent3">
                <a:lumMod val="80000"/>
              </a:schemeClr>
            </a:solidFill>
            <a:ln>
              <a:noFill/>
            </a:ln>
            <a:effectLst/>
          </c:spPr>
          <c:invertIfNegative val="0"/>
          <c:val>
            <c:numRef>
              <c:f>Ergebnisse!$F$26:$Z$26</c:f>
              <c:numCache>
                <c:formatCode>#,##0</c:formatCode>
                <c:ptCount val="4"/>
                <c:pt idx="0">
                  <c:v>725823.87561550573</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8-AF24-4A39-A99E-CE349576F0F7}"/>
            </c:ext>
          </c:extLst>
        </c:ser>
        <c:ser>
          <c:idx val="21"/>
          <c:order val="23"/>
          <c:tx>
            <c:strRef>
              <c:f>Ergebnisse!$B$27:$C$27</c:f>
              <c:strCache>
                <c:ptCount val="2"/>
                <c:pt idx="0">
                  <c:v>Kommunaler Fuhrpark</c:v>
                </c:pt>
                <c:pt idx="1">
                  <c:v>Strom</c:v>
                </c:pt>
              </c:strCache>
            </c:strRef>
          </c:tx>
          <c:spPr>
            <a:solidFill>
              <a:schemeClr val="accent4">
                <a:lumMod val="80000"/>
              </a:schemeClr>
            </a:solidFill>
            <a:ln>
              <a:noFill/>
            </a:ln>
            <a:effectLst/>
          </c:spPr>
          <c:invertIfNegative val="0"/>
          <c:val>
            <c:numRef>
              <c:f>Ergebnisse!$F$27:$Z$27</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9-AF24-4A39-A99E-CE349576F0F7}"/>
            </c:ext>
          </c:extLst>
        </c:ser>
        <c:ser>
          <c:idx val="22"/>
          <c:order val="24"/>
          <c:tx>
            <c:strRef>
              <c:f>Ergebnisse!$B$28:$C$28</c:f>
              <c:strCache>
                <c:ptCount val="2"/>
                <c:pt idx="0">
                  <c:v>Abfälle Gesamt</c:v>
                </c:pt>
                <c:pt idx="1">
                  <c:v>Abfall</c:v>
                </c:pt>
              </c:strCache>
            </c:strRef>
          </c:tx>
          <c:spPr>
            <a:solidFill>
              <a:schemeClr val="accent5">
                <a:lumMod val="80000"/>
              </a:schemeClr>
            </a:solidFill>
            <a:ln>
              <a:noFill/>
            </a:ln>
            <a:effectLst/>
          </c:spPr>
          <c:invertIfNegative val="0"/>
          <c:val>
            <c:numRef>
              <c:f>Ergebnisse!$F$28:$Z$28</c:f>
              <c:numCache>
                <c:formatCode>#,##0</c:formatCode>
                <c:ptCount val="4"/>
                <c:pt idx="0">
                  <c:v>3762693.4170027846</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A-AF24-4A39-A99E-CE349576F0F7}"/>
            </c:ext>
          </c:extLst>
        </c:ser>
        <c:ser>
          <c:idx val="23"/>
          <c:order val="25"/>
          <c:tx>
            <c:strRef>
              <c:f>Ergebnisse!$B$29:$C$29</c:f>
              <c:strCache>
                <c:ptCount val="2"/>
                <c:pt idx="0">
                  <c:v>Abfälle Gesamt</c:v>
                </c:pt>
                <c:pt idx="1">
                  <c:v>Abwasser</c:v>
                </c:pt>
              </c:strCache>
            </c:strRef>
          </c:tx>
          <c:spPr>
            <a:solidFill>
              <a:schemeClr val="accent6">
                <a:lumMod val="80000"/>
              </a:schemeClr>
            </a:solidFill>
            <a:ln>
              <a:noFill/>
            </a:ln>
            <a:effectLst/>
          </c:spPr>
          <c:invertIfNegative val="0"/>
          <c:val>
            <c:numRef>
              <c:f>Ergebnisse!$F$29:$Z$29</c:f>
              <c:numCache>
                <c:formatCode>#,##0</c:formatCode>
                <c:ptCount val="4"/>
                <c:pt idx="0">
                  <c:v>1953500.8499999999</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B-AF24-4A39-A99E-CE349576F0F7}"/>
            </c:ext>
          </c:extLst>
        </c:ser>
        <c:ser>
          <c:idx val="31"/>
          <c:order val="26"/>
          <c:tx>
            <c:strRef>
              <c:f>Ergebnisse!$B$30:$C$30</c:f>
              <c:strCache>
                <c:ptCount val="2"/>
                <c:pt idx="0">
                  <c:v>Abfälle Verwaltung</c:v>
                </c:pt>
                <c:pt idx="1">
                  <c:v>Abfall</c:v>
                </c:pt>
              </c:strCache>
            </c:strRef>
          </c:tx>
          <c:spPr>
            <a:solidFill>
              <a:schemeClr val="accent2">
                <a:lumMod val="50000"/>
              </a:schemeClr>
            </a:solidFill>
            <a:ln>
              <a:noFill/>
            </a:ln>
            <a:effectLst/>
          </c:spPr>
          <c:invertIfNegative val="0"/>
          <c:val>
            <c:numRef>
              <c:f>Ergebnisse!$F$30:$Z$30</c:f>
              <c:numCache>
                <c:formatCode>#,##0</c:formatCode>
                <c:ptCount val="4"/>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C-AF24-4A39-A99E-CE349576F0F7}"/>
            </c:ext>
          </c:extLst>
        </c:ser>
        <c:ser>
          <c:idx val="24"/>
          <c:order val="27"/>
          <c:tx>
            <c:strRef>
              <c:f>Ergebnisse!$B$31:$C$31</c:f>
              <c:strCache>
                <c:ptCount val="2"/>
                <c:pt idx="0">
                  <c:v>Abfälle Verwaltung</c:v>
                </c:pt>
                <c:pt idx="1">
                  <c:v>Abwasser</c:v>
                </c:pt>
              </c:strCache>
            </c:strRef>
          </c:tx>
          <c:spPr>
            <a:solidFill>
              <a:schemeClr val="accent1">
                <a:lumMod val="60000"/>
                <a:lumOff val="40000"/>
              </a:schemeClr>
            </a:solidFill>
            <a:ln>
              <a:noFill/>
            </a:ln>
            <a:effectLst/>
          </c:spPr>
          <c:invertIfNegative val="0"/>
          <c:val>
            <c:numRef>
              <c:f>Ergebnisse!$F$31:$Z$31</c:f>
              <c:numCache>
                <c:formatCode>#,##0</c:formatCode>
                <c:ptCount val="4"/>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D-AF24-4A39-A99E-CE349576F0F7}"/>
            </c:ext>
          </c:extLst>
        </c:ser>
        <c:ser>
          <c:idx val="25"/>
          <c:order val="28"/>
          <c:tx>
            <c:strRef>
              <c:f>Ergebnisse!$B$32:$C$32</c:f>
              <c:strCache>
                <c:ptCount val="2"/>
                <c:pt idx="0">
                  <c:v>Industrieprozesse</c:v>
                </c:pt>
                <c:pt idx="1">
                  <c:v>(Verursachung)</c:v>
                </c:pt>
              </c:strCache>
            </c:strRef>
          </c:tx>
          <c:spPr>
            <a:solidFill>
              <a:schemeClr val="accent2">
                <a:lumMod val="60000"/>
                <a:lumOff val="40000"/>
              </a:schemeClr>
            </a:solidFill>
            <a:ln>
              <a:noFill/>
            </a:ln>
            <a:effectLst/>
          </c:spPr>
          <c:invertIfNegative val="0"/>
          <c:val>
            <c:numRef>
              <c:f>Ergebnisse!$F$32:$Z$32</c:f>
              <c:numCache>
                <c:formatCode>#,##0</c:formatCode>
                <c:ptCount val="4"/>
                <c:pt idx="0">
                  <c:v>0</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E-AF24-4A39-A99E-CE349576F0F7}"/>
            </c:ext>
          </c:extLst>
        </c:ser>
        <c:ser>
          <c:idx val="28"/>
          <c:order val="29"/>
          <c:tx>
            <c:strRef>
              <c:f>Ergebnisse!$B$33:$C$33</c:f>
              <c:strCache>
                <c:ptCount val="2"/>
                <c:pt idx="0">
                  <c:v>Landwirtschaft</c:v>
                </c:pt>
                <c:pt idx="1">
                  <c:v>nicht-energetisch</c:v>
                </c:pt>
              </c:strCache>
            </c:strRef>
          </c:tx>
          <c:spPr>
            <a:solidFill>
              <a:schemeClr val="accent5">
                <a:lumMod val="60000"/>
                <a:lumOff val="40000"/>
              </a:schemeClr>
            </a:solidFill>
            <a:ln>
              <a:noFill/>
            </a:ln>
            <a:effectLst/>
          </c:spPr>
          <c:invertIfNegative val="0"/>
          <c:val>
            <c:numRef>
              <c:f>Ergebnisse!$F$33:$Z$33</c:f>
              <c:numCache>
                <c:formatCode>#,##0</c:formatCode>
                <c:ptCount val="4"/>
                <c:pt idx="0">
                  <c:v>69872682.314904094</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1F-AF24-4A39-A99E-CE349576F0F7}"/>
            </c:ext>
          </c:extLst>
        </c:ser>
        <c:ser>
          <c:idx val="29"/>
          <c:order val="30"/>
          <c:tx>
            <c:strRef>
              <c:f>Ergebnisse!$B$34:$C$34</c:f>
              <c:strCache>
                <c:ptCount val="2"/>
                <c:pt idx="0">
                  <c:v>Naturnahe Flächen</c:v>
                </c:pt>
                <c:pt idx="1">
                  <c:v>nicht-energetisch</c:v>
                </c:pt>
              </c:strCache>
            </c:strRef>
          </c:tx>
          <c:spPr>
            <a:solidFill>
              <a:schemeClr val="accent6">
                <a:lumMod val="60000"/>
                <a:lumOff val="40000"/>
              </a:schemeClr>
            </a:solidFill>
            <a:ln>
              <a:noFill/>
            </a:ln>
            <a:effectLst/>
          </c:spPr>
          <c:invertIfNegative val="0"/>
          <c:val>
            <c:numRef>
              <c:f>Ergebnisse!$F$34:$Z$34</c:f>
              <c:numCache>
                <c:formatCode>#,##0</c:formatCode>
                <c:ptCount val="4"/>
                <c:pt idx="0">
                  <c:v>3838815.5520000001</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20-AF24-4A39-A99E-CE349576F0F7}"/>
            </c:ext>
          </c:extLst>
        </c:ser>
        <c:ser>
          <c:idx val="26"/>
          <c:order val="31"/>
          <c:tx>
            <c:strRef>
              <c:f>Ergebnisse!$B$35:$C$35</c:f>
              <c:strCache>
                <c:ptCount val="2"/>
                <c:pt idx="0">
                  <c:v>Senken</c:v>
                </c:pt>
                <c:pt idx="1">
                  <c:v>nicht-energetisch</c:v>
                </c:pt>
              </c:strCache>
            </c:strRef>
          </c:tx>
          <c:spPr>
            <a:solidFill>
              <a:schemeClr val="accent3">
                <a:lumMod val="60000"/>
                <a:lumOff val="40000"/>
              </a:schemeClr>
            </a:solidFill>
            <a:ln>
              <a:noFill/>
            </a:ln>
            <a:effectLst/>
          </c:spPr>
          <c:invertIfNegative val="0"/>
          <c:val>
            <c:numRef>
              <c:f>Ergebnisse!$F$35:$Z$35</c:f>
              <c:numCache>
                <c:formatCode>#,##0</c:formatCode>
                <c:ptCount val="4"/>
                <c:pt idx="0">
                  <c:v>-14174035.800000001</c:v>
                </c:pt>
                <c:pt idx="1">
                  <c:v>0</c:v>
                </c:pt>
                <c:pt idx="2">
                  <c:v>0</c:v>
                </c:pt>
                <c:pt idx="3">
                  <c:v>0</c:v>
                </c:pt>
              </c:numCache>
            </c:numRef>
          </c:val>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22-AF24-4A39-A99E-CE349576F0F7}"/>
            </c:ext>
          </c:extLst>
        </c:ser>
        <c:dLbls>
          <c:showLegendKey val="0"/>
          <c:showVal val="0"/>
          <c:showCatName val="0"/>
          <c:showSerName val="0"/>
          <c:showPercent val="0"/>
          <c:showBubbleSize val="0"/>
        </c:dLbls>
        <c:gapWidth val="50"/>
        <c:overlap val="100"/>
        <c:axId val="478352512"/>
        <c:axId val="478352096"/>
        <c:extLst/>
      </c:barChart>
      <c:lineChart>
        <c:grouping val="standard"/>
        <c:varyColors val="0"/>
        <c:ser>
          <c:idx val="34"/>
          <c:order val="32"/>
          <c:tx>
            <c:strRef>
              <c:f>Ergebnisse!$B$36:$C$36</c:f>
              <c:strCache>
                <c:ptCount val="2"/>
                <c:pt idx="0">
                  <c:v>Gesamt</c:v>
                </c:pt>
              </c:strCache>
            </c:strRef>
          </c:tx>
          <c:spPr>
            <a:ln w="28575" cap="rnd">
              <a:solidFill>
                <a:schemeClr val="accent5">
                  <a:lumMod val="50000"/>
                </a:schemeClr>
              </a:solidFill>
              <a:round/>
            </a:ln>
            <a:effectLst/>
          </c:spPr>
          <c:marker>
            <c:symbol val="circle"/>
            <c:size val="5"/>
            <c:spPr>
              <a:solidFill>
                <a:srgbClr val="C00000"/>
              </a:solidFill>
              <a:ln w="9525">
                <a:solidFill>
                  <a:srgbClr val="C00000"/>
                </a:solidFill>
                <a:prstDash val="solid"/>
              </a:ln>
              <a:effectLst/>
            </c:spPr>
          </c:marker>
          <c:val>
            <c:numRef>
              <c:f>Ergebnisse!$F$36:$Z$36</c:f>
              <c:numCache>
                <c:formatCode>#,##0</c:formatCode>
                <c:ptCount val="4"/>
                <c:pt idx="0">
                  <c:v>520075751.82391208</c:v>
                </c:pt>
                <c:pt idx="1">
                  <c:v>0</c:v>
                </c:pt>
                <c:pt idx="2">
                  <c:v>0</c:v>
                </c:pt>
                <c:pt idx="3">
                  <c:v>0</c:v>
                </c:pt>
              </c:numCache>
            </c:numRef>
          </c:val>
          <c:smooth val="0"/>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23-AF24-4A39-A99E-CE349576F0F7}"/>
            </c:ext>
          </c:extLst>
        </c:ser>
        <c:ser>
          <c:idx val="35"/>
          <c:order val="33"/>
          <c:tx>
            <c:strRef>
              <c:f>Ergebnisse!$B$37:$C$37</c:f>
              <c:strCache>
                <c:ptCount val="2"/>
                <c:pt idx="0">
                  <c:v>Gesamt Scope 1+2</c:v>
                </c:pt>
              </c:strCache>
            </c:strRef>
          </c:tx>
          <c:spPr>
            <a:ln w="28575" cap="rnd">
              <a:solidFill>
                <a:schemeClr val="accent6">
                  <a:lumMod val="50000"/>
                </a:schemeClr>
              </a:solidFill>
              <a:round/>
            </a:ln>
            <a:effectLst/>
          </c:spPr>
          <c:marker>
            <c:symbol val="circle"/>
            <c:size val="5"/>
            <c:spPr>
              <a:solidFill>
                <a:schemeClr val="accent5">
                  <a:lumMod val="60000"/>
                  <a:lumOff val="40000"/>
                </a:schemeClr>
              </a:solidFill>
              <a:ln w="9525">
                <a:solidFill>
                  <a:schemeClr val="accent5">
                    <a:lumMod val="60000"/>
                    <a:lumOff val="40000"/>
                  </a:schemeClr>
                </a:solidFill>
                <a:prstDash val="sysDot"/>
              </a:ln>
              <a:effectLst/>
            </c:spPr>
          </c:marker>
          <c:val>
            <c:numRef>
              <c:f>Ergebnisse!$F$37:$Z$37</c:f>
              <c:numCache>
                <c:formatCode>#,##0</c:formatCode>
                <c:ptCount val="4"/>
                <c:pt idx="0">
                  <c:v>503454548.13307625</c:v>
                </c:pt>
                <c:pt idx="1">
                  <c:v>0</c:v>
                </c:pt>
                <c:pt idx="2">
                  <c:v>0</c:v>
                </c:pt>
                <c:pt idx="3">
                  <c:v>0</c:v>
                </c:pt>
              </c:numCache>
            </c:numRef>
          </c:val>
          <c:smooth val="0"/>
          <c:extLst>
            <c:ext xmlns:c15="http://schemas.microsoft.com/office/drawing/2012/chart" uri="{02D57815-91ED-43cb-92C2-25804820EDAC}">
              <c15:filteredCategoryTitle>
                <c15:cat>
                  <c:numRef>
                    <c:extLst>
                      <c:ext uri="{02D57815-91ED-43cb-92C2-25804820EDAC}">
                        <c15:formulaRef>
                          <c15:sqref>Ergebnisse!$F$3:$Z$3</c15:sqref>
                        </c15:formulaRef>
                      </c:ext>
                    </c:extLst>
                    <c:numCache>
                      <c:formatCode>General</c:formatCode>
                      <c:ptCount val="4"/>
                      <c:pt idx="0">
                        <c:v>2020</c:v>
                      </c:pt>
                      <c:pt idx="1">
                        <c:v>2021</c:v>
                      </c:pt>
                      <c:pt idx="2">
                        <c:v>2022</c:v>
                      </c:pt>
                      <c:pt idx="3">
                        <c:v>2023</c:v>
                      </c:pt>
                    </c:numCache>
                  </c:numRef>
                </c15:cat>
              </c15:filteredCategoryTitle>
            </c:ext>
            <c:ext xmlns:c16="http://schemas.microsoft.com/office/drawing/2014/chart" uri="{C3380CC4-5D6E-409C-BE32-E72D297353CC}">
              <c16:uniqueId val="{00000024-AF24-4A39-A99E-CE349576F0F7}"/>
            </c:ext>
          </c:extLst>
        </c:ser>
        <c:dLbls>
          <c:showLegendKey val="0"/>
          <c:showVal val="0"/>
          <c:showCatName val="0"/>
          <c:showSerName val="0"/>
          <c:showPercent val="0"/>
          <c:showBubbleSize val="0"/>
        </c:dLbls>
        <c:marker val="1"/>
        <c:smooth val="0"/>
        <c:axId val="478352512"/>
        <c:axId val="478352096"/>
      </c:lineChart>
      <c:catAx>
        <c:axId val="478352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096"/>
        <c:crosses val="autoZero"/>
        <c:auto val="1"/>
        <c:lblAlgn val="ctr"/>
        <c:lblOffset val="100"/>
        <c:noMultiLvlLbl val="0"/>
      </c:catAx>
      <c:valAx>
        <c:axId val="478352096"/>
        <c:scaling>
          <c:orientation val="minMax"/>
          <c:max val="700000000"/>
          <c:min val="-50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r>
                  <a:rPr lang="en-GB" b="1" i="1"/>
                  <a:t> Kilogramm CO2-Äquivalente</a:t>
                </a:r>
              </a:p>
            </c:rich>
          </c:tx>
          <c:layout>
            <c:manualLayout>
              <c:xMode val="edge"/>
              <c:yMode val="edge"/>
              <c:x val="1.4808085029898759E-2"/>
              <c:y val="0.40738529008246199"/>
            </c:manualLayout>
          </c:layout>
          <c:overlay val="0"/>
          <c:spPr>
            <a:noFill/>
            <a:ln>
              <a:noFill/>
            </a:ln>
            <a:effectLst/>
          </c:spPr>
          <c:txPr>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512"/>
        <c:crosses val="autoZero"/>
        <c:crossBetween val="between"/>
        <c:majorUnit val="50000000"/>
      </c:valAx>
      <c:spPr>
        <a:solidFill>
          <a:sysClr val="window" lastClr="FFFFFF"/>
        </a:solidFill>
        <a:ln>
          <a:noFill/>
        </a:ln>
        <a:effectLst/>
      </c:spPr>
    </c:plotArea>
    <c:legend>
      <c:legendPos val="r"/>
      <c:layout>
        <c:manualLayout>
          <c:xMode val="edge"/>
          <c:yMode val="edge"/>
          <c:x val="0.66568873779364024"/>
          <c:y val="0.1003355682103467"/>
          <c:w val="0.31741086310852917"/>
          <c:h val="0.84975018547437753"/>
        </c:manualLayout>
      </c:layout>
      <c:overlay val="0"/>
      <c:spPr>
        <a:solidFill>
          <a:sysClr val="window" lastClr="FFFFFF"/>
        </a:solidFill>
        <a:ln>
          <a:noFill/>
        </a:ln>
        <a:effectLst/>
      </c:spPr>
      <c:txPr>
        <a:bodyPr rot="0" spcFirstLastPara="1" vertOverflow="ellipsis" vert="horz" wrap="square" anchor="ctr" anchorCtr="0"/>
        <a:lstStyle/>
        <a:p>
          <a:pPr>
            <a:defRPr sz="8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THG-Baseline</a:t>
            </a:r>
          </a:p>
          <a:p>
            <a:pPr>
              <a:defRPr b="1"/>
            </a:pPr>
            <a:r>
              <a:rPr lang="en-GB" b="0"/>
              <a:t>nach Subsektoren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2678882894154159"/>
          <c:y val="0.13837019341550238"/>
          <c:w val="0.55388575107802318"/>
          <c:h val="0.78418780066870131"/>
        </c:manualLayout>
      </c:layout>
      <c:barChart>
        <c:barDir val="col"/>
        <c:grouping val="stacked"/>
        <c:varyColors val="0"/>
        <c:ser>
          <c:idx val="0"/>
          <c:order val="0"/>
          <c:tx>
            <c:strRef>
              <c:f>Ergebnisse!$B$43</c:f>
              <c:strCache>
                <c:ptCount val="1"/>
                <c:pt idx="0">
                  <c:v>Haushalte</c:v>
                </c:pt>
              </c:strCache>
            </c:strRef>
          </c:tx>
          <c:spPr>
            <a:solidFill>
              <a:schemeClr val="accent5">
                <a:lumMod val="75000"/>
              </a:schemeClr>
            </a:solidFill>
            <a:ln>
              <a:solidFill>
                <a:srgbClr val="FFC00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Ergebnisse!$F$43:$Z$43</c:f>
              <c:numCache>
                <c:formatCode>#,##0</c:formatCode>
                <c:ptCount val="4"/>
                <c:pt idx="0">
                  <c:v>139761078.94180417</c:v>
                </c:pt>
                <c:pt idx="1">
                  <c:v>0</c:v>
                </c:pt>
                <c:pt idx="2">
                  <c:v>0</c:v>
                </c:pt>
                <c:pt idx="3">
                  <c:v>0</c:v>
                </c:pt>
              </c:numCache>
            </c:numRef>
          </c:val>
          <c:extLst>
            <c:ext xmlns:c16="http://schemas.microsoft.com/office/drawing/2014/chart" uri="{C3380CC4-5D6E-409C-BE32-E72D297353CC}">
              <c16:uniqueId val="{00000000-8188-4AC7-A6DA-A3FA50096E04}"/>
            </c:ext>
          </c:extLst>
        </c:ser>
        <c:ser>
          <c:idx val="1"/>
          <c:order val="1"/>
          <c:tx>
            <c:strRef>
              <c:f>Ergebnisse!$B$44</c:f>
              <c:strCache>
                <c:ptCount val="1"/>
                <c:pt idx="0">
                  <c:v>Kleingewerbe/GHD</c:v>
                </c:pt>
              </c:strCache>
            </c:strRef>
          </c:tx>
          <c:spPr>
            <a:solidFill>
              <a:schemeClr val="accent5">
                <a:lumMod val="60000"/>
                <a:lumOff val="40000"/>
              </a:schemeClr>
            </a:solidFill>
            <a:ln>
              <a:solidFill>
                <a:srgbClr val="FFC00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Ergebnisse!$F$44:$Z$44</c:f>
              <c:numCache>
                <c:formatCode>#,##0</c:formatCode>
                <c:ptCount val="4"/>
                <c:pt idx="0">
                  <c:v>35854309.514522426</c:v>
                </c:pt>
                <c:pt idx="1">
                  <c:v>0</c:v>
                </c:pt>
                <c:pt idx="2">
                  <c:v>0</c:v>
                </c:pt>
                <c:pt idx="3">
                  <c:v>0</c:v>
                </c:pt>
              </c:numCache>
            </c:numRef>
          </c:val>
          <c:extLst>
            <c:ext xmlns:c16="http://schemas.microsoft.com/office/drawing/2014/chart" uri="{C3380CC4-5D6E-409C-BE32-E72D297353CC}">
              <c16:uniqueId val="{00000001-8188-4AC7-A6DA-A3FA50096E04}"/>
            </c:ext>
          </c:extLst>
        </c:ser>
        <c:ser>
          <c:idx val="2"/>
          <c:order val="2"/>
          <c:tx>
            <c:strRef>
              <c:f>Ergebnisse!$B$45</c:f>
              <c:strCache>
                <c:ptCount val="1"/>
                <c:pt idx="0">
                  <c:v>Großverbraucher/Industrie</c:v>
                </c:pt>
              </c:strCache>
            </c:strRef>
          </c:tx>
          <c:spPr>
            <a:solidFill>
              <a:schemeClr val="accent5">
                <a:lumMod val="20000"/>
                <a:lumOff val="80000"/>
              </a:schemeClr>
            </a:solidFill>
            <a:ln>
              <a:solidFill>
                <a:srgbClr val="FFC00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Ergebnisse!$F$45:$Z$45</c:f>
              <c:numCache>
                <c:formatCode>#,##0</c:formatCode>
                <c:ptCount val="4"/>
                <c:pt idx="0">
                  <c:v>111137115.46658908</c:v>
                </c:pt>
                <c:pt idx="1">
                  <c:v>0</c:v>
                </c:pt>
                <c:pt idx="2">
                  <c:v>0</c:v>
                </c:pt>
                <c:pt idx="3">
                  <c:v>0</c:v>
                </c:pt>
              </c:numCache>
            </c:numRef>
          </c:val>
          <c:extLst>
            <c:ext xmlns:c16="http://schemas.microsoft.com/office/drawing/2014/chart" uri="{C3380CC4-5D6E-409C-BE32-E72D297353CC}">
              <c16:uniqueId val="{00000002-8188-4AC7-A6DA-A3FA50096E04}"/>
            </c:ext>
          </c:extLst>
        </c:ser>
        <c:ser>
          <c:idx val="3"/>
          <c:order val="3"/>
          <c:tx>
            <c:strRef>
              <c:f>Ergebnisse!$B$46</c:f>
              <c:strCache>
                <c:ptCount val="1"/>
                <c:pt idx="0">
                  <c:v>Verwaltung</c:v>
                </c:pt>
              </c:strCache>
            </c:strRef>
          </c:tx>
          <c:spPr>
            <a:solidFill>
              <a:schemeClr val="accent4">
                <a:lumMod val="40000"/>
                <a:lumOff val="60000"/>
              </a:schemeClr>
            </a:solidFill>
            <a:ln>
              <a:solidFill>
                <a:srgbClr val="FFC00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Ergebnisse!$F$46:$Z$46</c:f>
              <c:numCache>
                <c:formatCode>#,##0</c:formatCode>
                <c:ptCount val="4"/>
                <c:pt idx="0">
                  <c:v>7605050.5516617578</c:v>
                </c:pt>
                <c:pt idx="1">
                  <c:v>0</c:v>
                </c:pt>
                <c:pt idx="2">
                  <c:v>0</c:v>
                </c:pt>
                <c:pt idx="3">
                  <c:v>0</c:v>
                </c:pt>
              </c:numCache>
            </c:numRef>
          </c:val>
          <c:extLst>
            <c:ext xmlns:c16="http://schemas.microsoft.com/office/drawing/2014/chart" uri="{C3380CC4-5D6E-409C-BE32-E72D297353CC}">
              <c16:uniqueId val="{00000003-8188-4AC7-A6DA-A3FA50096E04}"/>
            </c:ext>
          </c:extLst>
        </c:ser>
        <c:ser>
          <c:idx val="5"/>
          <c:order val="4"/>
          <c:tx>
            <c:strRef>
              <c:f>Ergebnisse!$B$47</c:f>
              <c:strCache>
                <c:ptCount val="1"/>
                <c:pt idx="0">
                  <c:v>Pkw-Verkehr (gesamt)</c:v>
                </c:pt>
              </c:strCache>
            </c:strRef>
          </c:tx>
          <c:spPr>
            <a:solidFill>
              <a:schemeClr val="accent6"/>
            </a:solidFill>
            <a:ln>
              <a:solidFill>
                <a:srgbClr val="00B0F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Ergebnisse!$F$47:$Z$47</c:f>
              <c:numCache>
                <c:formatCode>#,##0</c:formatCode>
                <c:ptCount val="4"/>
                <c:pt idx="0">
                  <c:v>107637342.00068659</c:v>
                </c:pt>
                <c:pt idx="1">
                  <c:v>0</c:v>
                </c:pt>
                <c:pt idx="2">
                  <c:v>0</c:v>
                </c:pt>
                <c:pt idx="3">
                  <c:v>0</c:v>
                </c:pt>
              </c:numCache>
            </c:numRef>
          </c:val>
          <c:extLst>
            <c:ext xmlns:c16="http://schemas.microsoft.com/office/drawing/2014/chart" uri="{C3380CC4-5D6E-409C-BE32-E72D297353CC}">
              <c16:uniqueId val="{00000004-8188-4AC7-A6DA-A3FA50096E04}"/>
            </c:ext>
          </c:extLst>
        </c:ser>
        <c:ser>
          <c:idx val="6"/>
          <c:order val="5"/>
          <c:tx>
            <c:strRef>
              <c:f>Ergebnisse!$B$48</c:f>
              <c:strCache>
                <c:ptCount val="1"/>
                <c:pt idx="0">
                  <c:v>ÖPNV (gesamt)</c:v>
                </c:pt>
              </c:strCache>
            </c:strRef>
          </c:tx>
          <c:spPr>
            <a:solidFill>
              <a:schemeClr val="accent6">
                <a:lumMod val="60000"/>
                <a:lumOff val="40000"/>
              </a:schemeClr>
            </a:solidFill>
            <a:ln>
              <a:solidFill>
                <a:srgbClr val="00B0F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Ergebnisse!$F$48:$Z$48</c:f>
              <c:numCache>
                <c:formatCode>#,##0</c:formatCode>
                <c:ptCount val="4"/>
                <c:pt idx="0">
                  <c:v>8368552.512810912</c:v>
                </c:pt>
                <c:pt idx="1">
                  <c:v>0</c:v>
                </c:pt>
                <c:pt idx="2">
                  <c:v>0</c:v>
                </c:pt>
                <c:pt idx="3">
                  <c:v>0</c:v>
                </c:pt>
              </c:numCache>
            </c:numRef>
          </c:val>
          <c:extLst>
            <c:ext xmlns:c16="http://schemas.microsoft.com/office/drawing/2014/chart" uri="{C3380CC4-5D6E-409C-BE32-E72D297353CC}">
              <c16:uniqueId val="{00000005-8188-4AC7-A6DA-A3FA50096E04}"/>
            </c:ext>
          </c:extLst>
        </c:ser>
        <c:ser>
          <c:idx val="4"/>
          <c:order val="6"/>
          <c:tx>
            <c:strRef>
              <c:f>Ergebnisse!$B$49</c:f>
              <c:strCache>
                <c:ptCount val="1"/>
                <c:pt idx="0">
                  <c:v>ÖPFV (gesamt)</c:v>
                </c:pt>
              </c:strCache>
            </c:strRef>
          </c:tx>
          <c:spPr>
            <a:solidFill>
              <a:schemeClr val="accent6">
                <a:lumMod val="20000"/>
                <a:lumOff val="80000"/>
              </a:schemeClr>
            </a:solidFill>
            <a:ln>
              <a:solidFill>
                <a:srgbClr val="00B0F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Ergebnisse!$F$49:$Z$49</c:f>
              <c:numCache>
                <c:formatCode>#,##0</c:formatCode>
                <c:ptCount val="4"/>
                <c:pt idx="0">
                  <c:v>939315.9930960749</c:v>
                </c:pt>
                <c:pt idx="1">
                  <c:v>0</c:v>
                </c:pt>
                <c:pt idx="2">
                  <c:v>0</c:v>
                </c:pt>
                <c:pt idx="3">
                  <c:v>0</c:v>
                </c:pt>
              </c:numCache>
            </c:numRef>
          </c:val>
          <c:extLst>
            <c:ext xmlns:c16="http://schemas.microsoft.com/office/drawing/2014/chart" uri="{C3380CC4-5D6E-409C-BE32-E72D297353CC}">
              <c16:uniqueId val="{00000006-8188-4AC7-A6DA-A3FA50096E04}"/>
            </c:ext>
          </c:extLst>
        </c:ser>
        <c:ser>
          <c:idx val="7"/>
          <c:order val="7"/>
          <c:tx>
            <c:strRef>
              <c:f>Ergebnisse!$B$50</c:f>
              <c:strCache>
                <c:ptCount val="1"/>
                <c:pt idx="0">
                  <c:v>Lkw-Verkehr (gesamt)</c:v>
                </c:pt>
              </c:strCache>
            </c:strRef>
          </c:tx>
          <c:spPr>
            <a:solidFill>
              <a:srgbClr val="0070C0"/>
            </a:solidFill>
            <a:ln>
              <a:solidFill>
                <a:srgbClr val="00B0F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Ergebnisse!$F$50:$Z$50</c:f>
              <c:numCache>
                <c:formatCode>#,##0</c:formatCode>
                <c:ptCount val="4"/>
                <c:pt idx="0">
                  <c:v>29934996.359385751</c:v>
                </c:pt>
                <c:pt idx="1">
                  <c:v>0</c:v>
                </c:pt>
                <c:pt idx="2">
                  <c:v>0</c:v>
                </c:pt>
                <c:pt idx="3">
                  <c:v>0</c:v>
                </c:pt>
              </c:numCache>
            </c:numRef>
          </c:val>
          <c:extLst>
            <c:ext xmlns:c16="http://schemas.microsoft.com/office/drawing/2014/chart" uri="{C3380CC4-5D6E-409C-BE32-E72D297353CC}">
              <c16:uniqueId val="{00000007-8188-4AC7-A6DA-A3FA50096E04}"/>
            </c:ext>
          </c:extLst>
        </c:ser>
        <c:ser>
          <c:idx val="8"/>
          <c:order val="8"/>
          <c:tx>
            <c:strRef>
              <c:f>Ergebnisse!$B$51</c:f>
              <c:strCache>
                <c:ptCount val="1"/>
                <c:pt idx="0">
                  <c:v>Flüge (gesamt)</c:v>
                </c:pt>
              </c:strCache>
            </c:strRef>
          </c:tx>
          <c:spPr>
            <a:solidFill>
              <a:schemeClr val="accent3">
                <a:lumMod val="20000"/>
                <a:lumOff val="80000"/>
              </a:schemeClr>
            </a:solidFill>
            <a:ln>
              <a:solidFill>
                <a:srgbClr val="00B0F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Ergebnisse!$F$51:$Z$51</c:f>
              <c:numCache>
                <c:formatCode>#,##0</c:formatCode>
                <c:ptCount val="4"/>
                <c:pt idx="0">
                  <c:v>12858510.273832884</c:v>
                </c:pt>
                <c:pt idx="1">
                  <c:v>0</c:v>
                </c:pt>
                <c:pt idx="2">
                  <c:v>0</c:v>
                </c:pt>
                <c:pt idx="3">
                  <c:v>0</c:v>
                </c:pt>
              </c:numCache>
            </c:numRef>
          </c:val>
          <c:extLst>
            <c:ext xmlns:c16="http://schemas.microsoft.com/office/drawing/2014/chart" uri="{C3380CC4-5D6E-409C-BE32-E72D297353CC}">
              <c16:uniqueId val="{00000008-8188-4AC7-A6DA-A3FA50096E04}"/>
            </c:ext>
          </c:extLst>
        </c:ser>
        <c:ser>
          <c:idx val="9"/>
          <c:order val="9"/>
          <c:tx>
            <c:strRef>
              <c:f>Ergebnisse!$B$52</c:f>
              <c:strCache>
                <c:ptCount val="1"/>
                <c:pt idx="0">
                  <c:v>Kommunaler Fuhrpark (gesamt)</c:v>
                </c:pt>
              </c:strCache>
            </c:strRef>
          </c:tx>
          <c:spPr>
            <a:solidFill>
              <a:schemeClr val="accent3">
                <a:lumMod val="60000"/>
                <a:lumOff val="40000"/>
              </a:schemeClr>
            </a:solidFill>
            <a:ln>
              <a:solidFill>
                <a:srgbClr val="00B0F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Ergebnisse!$F$52:$Z$52</c:f>
              <c:numCache>
                <c:formatCode>#,##0</c:formatCode>
                <c:ptCount val="4"/>
                <c:pt idx="0">
                  <c:v>725823.87561550573</c:v>
                </c:pt>
                <c:pt idx="1">
                  <c:v>0</c:v>
                </c:pt>
                <c:pt idx="2">
                  <c:v>0</c:v>
                </c:pt>
                <c:pt idx="3">
                  <c:v>0</c:v>
                </c:pt>
              </c:numCache>
            </c:numRef>
          </c:val>
          <c:extLst>
            <c:ext xmlns:c16="http://schemas.microsoft.com/office/drawing/2014/chart" uri="{C3380CC4-5D6E-409C-BE32-E72D297353CC}">
              <c16:uniqueId val="{00000010-8188-4AC7-A6DA-A3FA50096E04}"/>
            </c:ext>
          </c:extLst>
        </c:ser>
        <c:ser>
          <c:idx val="10"/>
          <c:order val="10"/>
          <c:tx>
            <c:strRef>
              <c:f>Ergebnisse!$B$53</c:f>
              <c:strCache>
                <c:ptCount val="1"/>
                <c:pt idx="0">
                  <c:v>Abfälle Gesamt</c:v>
                </c:pt>
              </c:strCache>
            </c:strRef>
          </c:tx>
          <c:spPr>
            <a:solidFill>
              <a:schemeClr val="tx1">
                <a:lumMod val="50000"/>
                <a:lumOff val="50000"/>
              </a:schemeClr>
            </a:solidFill>
            <a:ln>
              <a:solidFill>
                <a:schemeClr val="bg2">
                  <a:lumMod val="75000"/>
                </a:schemeClr>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Ergebnisse!$F$53:$Z$53</c:f>
              <c:numCache>
                <c:formatCode>#,##0</c:formatCode>
                <c:ptCount val="4"/>
                <c:pt idx="0">
                  <c:v>5716194.2670027846</c:v>
                </c:pt>
                <c:pt idx="1">
                  <c:v>0</c:v>
                </c:pt>
                <c:pt idx="2">
                  <c:v>0</c:v>
                </c:pt>
                <c:pt idx="3">
                  <c:v>0</c:v>
                </c:pt>
              </c:numCache>
            </c:numRef>
          </c:val>
          <c:extLst>
            <c:ext xmlns:c16="http://schemas.microsoft.com/office/drawing/2014/chart" uri="{C3380CC4-5D6E-409C-BE32-E72D297353CC}">
              <c16:uniqueId val="{00000011-8188-4AC7-A6DA-A3FA50096E04}"/>
            </c:ext>
          </c:extLst>
        </c:ser>
        <c:ser>
          <c:idx val="11"/>
          <c:order val="11"/>
          <c:tx>
            <c:strRef>
              <c:f>Ergebnisse!$B$54</c:f>
              <c:strCache>
                <c:ptCount val="1"/>
                <c:pt idx="0">
                  <c:v>Abfälle Verwaltung</c:v>
                </c:pt>
              </c:strCache>
            </c:strRef>
          </c:tx>
          <c:spPr>
            <a:solidFill>
              <a:schemeClr val="bg1">
                <a:lumMod val="95000"/>
              </a:schemeClr>
            </a:solidFill>
            <a:ln>
              <a:solidFill>
                <a:schemeClr val="bg2">
                  <a:lumMod val="75000"/>
                </a:schemeClr>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Ergebnisse!$F$54:$Z$54</c:f>
              <c:numCache>
                <c:formatCode>#,##0</c:formatCode>
                <c:ptCount val="4"/>
                <c:pt idx="0">
                  <c:v>0</c:v>
                </c:pt>
                <c:pt idx="1">
                  <c:v>0</c:v>
                </c:pt>
                <c:pt idx="2">
                  <c:v>0</c:v>
                </c:pt>
                <c:pt idx="3">
                  <c:v>0</c:v>
                </c:pt>
              </c:numCache>
            </c:numRef>
          </c:val>
          <c:extLst>
            <c:ext xmlns:c16="http://schemas.microsoft.com/office/drawing/2014/chart" uri="{C3380CC4-5D6E-409C-BE32-E72D297353CC}">
              <c16:uniqueId val="{00000012-8188-4AC7-A6DA-A3FA50096E04}"/>
            </c:ext>
          </c:extLst>
        </c:ser>
        <c:ser>
          <c:idx val="12"/>
          <c:order val="12"/>
          <c:tx>
            <c:strRef>
              <c:f>Ergebnisse!$B$55</c:f>
              <c:strCache>
                <c:ptCount val="1"/>
                <c:pt idx="0">
                  <c:v>Industrielle Prozesse</c:v>
                </c:pt>
              </c:strCache>
            </c:strRef>
          </c:tx>
          <c:spPr>
            <a:solidFill>
              <a:srgbClr val="7030A0"/>
            </a:solidFill>
            <a:ln>
              <a:solidFill>
                <a:srgbClr val="7030A0"/>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Ergebnisse!$F$55:$Z$55</c:f>
              <c:numCache>
                <c:formatCode>#,##0</c:formatCode>
                <c:ptCount val="4"/>
                <c:pt idx="0">
                  <c:v>0</c:v>
                </c:pt>
                <c:pt idx="1">
                  <c:v>0</c:v>
                </c:pt>
                <c:pt idx="2">
                  <c:v>0</c:v>
                </c:pt>
                <c:pt idx="3">
                  <c:v>0</c:v>
                </c:pt>
              </c:numCache>
            </c:numRef>
          </c:val>
          <c:extLst>
            <c:ext xmlns:c16="http://schemas.microsoft.com/office/drawing/2014/chart" uri="{C3380CC4-5D6E-409C-BE32-E72D297353CC}">
              <c16:uniqueId val="{00000013-8188-4AC7-A6DA-A3FA50096E04}"/>
            </c:ext>
          </c:extLst>
        </c:ser>
        <c:ser>
          <c:idx val="13"/>
          <c:order val="13"/>
          <c:tx>
            <c:strRef>
              <c:f>Ergebnisse!$B$56</c:f>
              <c:strCache>
                <c:ptCount val="1"/>
                <c:pt idx="0">
                  <c:v>Landnutzung</c:v>
                </c:pt>
              </c:strCache>
            </c:strRef>
          </c:tx>
          <c:spPr>
            <a:solidFill>
              <a:schemeClr val="accent1">
                <a:lumMod val="75000"/>
              </a:schemeClr>
            </a:solidFill>
            <a:ln>
              <a:solidFill>
                <a:schemeClr val="accent1">
                  <a:lumMod val="75000"/>
                </a:schemeClr>
              </a:solidFill>
            </a:ln>
            <a:effectLst/>
          </c:spPr>
          <c:invertIfNegative val="0"/>
          <c:cat>
            <c:numRef>
              <c:f>Ergebnisse!$F$42:$Z$42</c:f>
              <c:numCache>
                <c:formatCode>General</c:formatCode>
                <c:ptCount val="4"/>
                <c:pt idx="0">
                  <c:v>2020</c:v>
                </c:pt>
                <c:pt idx="1">
                  <c:v>2021</c:v>
                </c:pt>
                <c:pt idx="2">
                  <c:v>2022</c:v>
                </c:pt>
                <c:pt idx="3">
                  <c:v>2023</c:v>
                </c:pt>
              </c:numCache>
            </c:numRef>
          </c:cat>
          <c:val>
            <c:numRef>
              <c:f>Ergebnisse!$F$56:$Z$56</c:f>
              <c:numCache>
                <c:formatCode>#,##0</c:formatCode>
                <c:ptCount val="4"/>
                <c:pt idx="0">
                  <c:v>59537462.066904098</c:v>
                </c:pt>
                <c:pt idx="1">
                  <c:v>0</c:v>
                </c:pt>
                <c:pt idx="2">
                  <c:v>0</c:v>
                </c:pt>
                <c:pt idx="3">
                  <c:v>0</c:v>
                </c:pt>
              </c:numCache>
            </c:numRef>
          </c:val>
          <c:extLst>
            <c:ext xmlns:c16="http://schemas.microsoft.com/office/drawing/2014/chart" uri="{C3380CC4-5D6E-409C-BE32-E72D297353CC}">
              <c16:uniqueId val="{00000014-8188-4AC7-A6DA-A3FA50096E04}"/>
            </c:ext>
          </c:extLst>
        </c:ser>
        <c:dLbls>
          <c:showLegendKey val="0"/>
          <c:showVal val="0"/>
          <c:showCatName val="0"/>
          <c:showSerName val="0"/>
          <c:showPercent val="0"/>
          <c:showBubbleSize val="0"/>
        </c:dLbls>
        <c:gapWidth val="50"/>
        <c:overlap val="100"/>
        <c:axId val="478352512"/>
        <c:axId val="478352096"/>
      </c:barChart>
      <c:lineChart>
        <c:grouping val="standard"/>
        <c:varyColors val="0"/>
        <c:ser>
          <c:idx val="14"/>
          <c:order val="14"/>
          <c:tx>
            <c:strRef>
              <c:f>Ergebnisse!$B$57</c:f>
              <c:strCache>
                <c:ptCount val="1"/>
                <c:pt idx="0">
                  <c:v>Gesamt</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Ergebnisse!$F$42:$Z$42</c:f>
              <c:numCache>
                <c:formatCode>General</c:formatCode>
                <c:ptCount val="4"/>
                <c:pt idx="0">
                  <c:v>2020</c:v>
                </c:pt>
                <c:pt idx="1">
                  <c:v>2021</c:v>
                </c:pt>
                <c:pt idx="2">
                  <c:v>2022</c:v>
                </c:pt>
                <c:pt idx="3">
                  <c:v>2023</c:v>
                </c:pt>
              </c:numCache>
            </c:numRef>
          </c:cat>
          <c:val>
            <c:numRef>
              <c:f>Ergebnisse!$F$57:$Z$57</c:f>
              <c:numCache>
                <c:formatCode>#,##0</c:formatCode>
                <c:ptCount val="4"/>
                <c:pt idx="0">
                  <c:v>520075751.82391191</c:v>
                </c:pt>
                <c:pt idx="1">
                  <c:v>0</c:v>
                </c:pt>
                <c:pt idx="2">
                  <c:v>0</c:v>
                </c:pt>
                <c:pt idx="3">
                  <c:v>0</c:v>
                </c:pt>
              </c:numCache>
            </c:numRef>
          </c:val>
          <c:smooth val="0"/>
          <c:extLst>
            <c:ext xmlns:c16="http://schemas.microsoft.com/office/drawing/2014/chart" uri="{C3380CC4-5D6E-409C-BE32-E72D297353CC}">
              <c16:uniqueId val="{00000015-8188-4AC7-A6DA-A3FA50096E04}"/>
            </c:ext>
          </c:extLst>
        </c:ser>
        <c:dLbls>
          <c:showLegendKey val="0"/>
          <c:showVal val="0"/>
          <c:showCatName val="0"/>
          <c:showSerName val="0"/>
          <c:showPercent val="0"/>
          <c:showBubbleSize val="0"/>
        </c:dLbls>
        <c:marker val="1"/>
        <c:smooth val="0"/>
        <c:axId val="478352512"/>
        <c:axId val="478352096"/>
      </c:lineChart>
      <c:catAx>
        <c:axId val="478352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096"/>
        <c:crosses val="autoZero"/>
        <c:auto val="1"/>
        <c:lblAlgn val="ctr"/>
        <c:lblOffset val="100"/>
        <c:noMultiLvlLbl val="0"/>
      </c:catAx>
      <c:valAx>
        <c:axId val="478352096"/>
        <c:scaling>
          <c:orientation val="minMax"/>
          <c:max val="7000000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r>
                  <a:rPr lang="en-GB" b="1" i="1"/>
                  <a:t> Kilogramm CO2-Äquivalente</a:t>
                </a:r>
              </a:p>
            </c:rich>
          </c:tx>
          <c:overlay val="0"/>
          <c:spPr>
            <a:noFill/>
            <a:ln>
              <a:noFill/>
            </a:ln>
            <a:effectLst/>
          </c:spPr>
          <c:txPr>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512"/>
        <c:crosses val="autoZero"/>
        <c:crossBetween val="between"/>
        <c:majorUnit val="50000000"/>
      </c:valAx>
      <c:spPr>
        <a:solidFill>
          <a:sysClr val="window" lastClr="FFFFFF"/>
        </a:solidFill>
        <a:ln>
          <a:noFill/>
        </a:ln>
        <a:effectLst/>
      </c:spPr>
    </c:plotArea>
    <c:legend>
      <c:legendPos val="r"/>
      <c:layout>
        <c:manualLayout>
          <c:xMode val="edge"/>
          <c:yMode val="edge"/>
          <c:x val="0.71208811523460802"/>
          <c:y val="0.27662412604753361"/>
          <c:w val="0.25641979785994556"/>
          <c:h val="0.49725839699579694"/>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THG-Baseline</a:t>
            </a:r>
          </a:p>
          <a:p>
            <a:pPr>
              <a:defRPr b="1"/>
            </a:pPr>
            <a:r>
              <a:rPr lang="en-GB" b="0"/>
              <a:t>nach Sektoren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236358315713645"/>
          <c:y val="0.13373819054669431"/>
          <c:w val="0.56833504751676134"/>
          <c:h val="0.78878125283668021"/>
        </c:manualLayout>
      </c:layout>
      <c:barChart>
        <c:barDir val="col"/>
        <c:grouping val="stacked"/>
        <c:varyColors val="0"/>
        <c:ser>
          <c:idx val="0"/>
          <c:order val="0"/>
          <c:tx>
            <c:strRef>
              <c:f>Ergebnisse!$A$61</c:f>
              <c:strCache>
                <c:ptCount val="1"/>
                <c:pt idx="0">
                  <c:v>Stationäre Energie</c:v>
                </c:pt>
              </c:strCache>
            </c:strRef>
          </c:tx>
          <c:spPr>
            <a:solidFill>
              <a:schemeClr val="accent5">
                <a:lumMod val="60000"/>
                <a:lumOff val="40000"/>
              </a:schemeClr>
            </a:solidFill>
            <a:ln>
              <a:noFill/>
            </a:ln>
            <a:effectLst/>
          </c:spPr>
          <c:invertIfNegative val="0"/>
          <c:cat>
            <c:numRef>
              <c:f>Ergebnisse!$F$60:$Z$60</c:f>
              <c:numCache>
                <c:formatCode>General</c:formatCode>
                <c:ptCount val="4"/>
                <c:pt idx="0">
                  <c:v>2020</c:v>
                </c:pt>
                <c:pt idx="1">
                  <c:v>2021</c:v>
                </c:pt>
                <c:pt idx="2">
                  <c:v>2022</c:v>
                </c:pt>
                <c:pt idx="3">
                  <c:v>2023</c:v>
                </c:pt>
              </c:numCache>
            </c:numRef>
          </c:cat>
          <c:val>
            <c:numRef>
              <c:f>Ergebnisse!$F$61:$Z$61</c:f>
              <c:numCache>
                <c:formatCode>#,##0</c:formatCode>
                <c:ptCount val="4"/>
                <c:pt idx="0">
                  <c:v>294357554.47457743</c:v>
                </c:pt>
                <c:pt idx="1">
                  <c:v>0</c:v>
                </c:pt>
                <c:pt idx="2">
                  <c:v>0</c:v>
                </c:pt>
                <c:pt idx="3">
                  <c:v>0</c:v>
                </c:pt>
              </c:numCache>
            </c:numRef>
          </c:val>
          <c:extLst>
            <c:ext xmlns:c16="http://schemas.microsoft.com/office/drawing/2014/chart" uri="{C3380CC4-5D6E-409C-BE32-E72D297353CC}">
              <c16:uniqueId val="{00000000-5182-41C8-B2C2-10071F67D40F}"/>
            </c:ext>
          </c:extLst>
        </c:ser>
        <c:ser>
          <c:idx val="1"/>
          <c:order val="1"/>
          <c:tx>
            <c:strRef>
              <c:f>Ergebnisse!$A$62</c:f>
              <c:strCache>
                <c:ptCount val="1"/>
                <c:pt idx="0">
                  <c:v>Verkehr</c:v>
                </c:pt>
              </c:strCache>
            </c:strRef>
          </c:tx>
          <c:spPr>
            <a:solidFill>
              <a:schemeClr val="accent6">
                <a:lumMod val="75000"/>
              </a:schemeClr>
            </a:solidFill>
            <a:ln>
              <a:noFill/>
            </a:ln>
            <a:effectLst/>
          </c:spPr>
          <c:invertIfNegative val="0"/>
          <c:cat>
            <c:numRef>
              <c:f>Ergebnisse!$F$60:$Z$60</c:f>
              <c:numCache>
                <c:formatCode>General</c:formatCode>
                <c:ptCount val="4"/>
                <c:pt idx="0">
                  <c:v>2020</c:v>
                </c:pt>
                <c:pt idx="1">
                  <c:v>2021</c:v>
                </c:pt>
                <c:pt idx="2">
                  <c:v>2022</c:v>
                </c:pt>
                <c:pt idx="3">
                  <c:v>2023</c:v>
                </c:pt>
              </c:numCache>
            </c:numRef>
          </c:cat>
          <c:val>
            <c:numRef>
              <c:f>Ergebnisse!$F$62:$Z$62</c:f>
              <c:numCache>
                <c:formatCode>#,##0</c:formatCode>
                <c:ptCount val="4"/>
                <c:pt idx="0">
                  <c:v>160464541.01542771</c:v>
                </c:pt>
                <c:pt idx="1">
                  <c:v>0</c:v>
                </c:pt>
                <c:pt idx="2">
                  <c:v>0</c:v>
                </c:pt>
                <c:pt idx="3">
                  <c:v>0</c:v>
                </c:pt>
              </c:numCache>
            </c:numRef>
          </c:val>
          <c:extLst>
            <c:ext xmlns:c16="http://schemas.microsoft.com/office/drawing/2014/chart" uri="{C3380CC4-5D6E-409C-BE32-E72D297353CC}">
              <c16:uniqueId val="{00000001-5182-41C8-B2C2-10071F67D40F}"/>
            </c:ext>
          </c:extLst>
        </c:ser>
        <c:ser>
          <c:idx val="2"/>
          <c:order val="2"/>
          <c:tx>
            <c:strRef>
              <c:f>Ergebnisse!$A$63</c:f>
              <c:strCache>
                <c:ptCount val="1"/>
                <c:pt idx="0">
                  <c:v>Abfall</c:v>
                </c:pt>
              </c:strCache>
            </c:strRef>
          </c:tx>
          <c:spPr>
            <a:solidFill>
              <a:schemeClr val="bg1">
                <a:lumMod val="75000"/>
              </a:schemeClr>
            </a:solidFill>
            <a:ln>
              <a:noFill/>
            </a:ln>
            <a:effectLst/>
          </c:spPr>
          <c:invertIfNegative val="0"/>
          <c:cat>
            <c:numRef>
              <c:f>Ergebnisse!$F$60:$Z$60</c:f>
              <c:numCache>
                <c:formatCode>General</c:formatCode>
                <c:ptCount val="4"/>
                <c:pt idx="0">
                  <c:v>2020</c:v>
                </c:pt>
                <c:pt idx="1">
                  <c:v>2021</c:v>
                </c:pt>
                <c:pt idx="2">
                  <c:v>2022</c:v>
                </c:pt>
                <c:pt idx="3">
                  <c:v>2023</c:v>
                </c:pt>
              </c:numCache>
            </c:numRef>
          </c:cat>
          <c:val>
            <c:numRef>
              <c:f>Ergebnisse!$F$63:$Z$63</c:f>
              <c:numCache>
                <c:formatCode>#,##0</c:formatCode>
                <c:ptCount val="4"/>
                <c:pt idx="0">
                  <c:v>5716194.2670027846</c:v>
                </c:pt>
                <c:pt idx="1">
                  <c:v>0</c:v>
                </c:pt>
                <c:pt idx="2">
                  <c:v>0</c:v>
                </c:pt>
                <c:pt idx="3">
                  <c:v>0</c:v>
                </c:pt>
              </c:numCache>
            </c:numRef>
          </c:val>
          <c:extLst>
            <c:ext xmlns:c16="http://schemas.microsoft.com/office/drawing/2014/chart" uri="{C3380CC4-5D6E-409C-BE32-E72D297353CC}">
              <c16:uniqueId val="{00000002-5182-41C8-B2C2-10071F67D40F}"/>
            </c:ext>
          </c:extLst>
        </c:ser>
        <c:ser>
          <c:idx val="4"/>
          <c:order val="3"/>
          <c:tx>
            <c:strRef>
              <c:f>Ergebnisse!$A$64</c:f>
              <c:strCache>
                <c:ptCount val="1"/>
                <c:pt idx="0">
                  <c:v>Industrielle Prozesse</c:v>
                </c:pt>
              </c:strCache>
            </c:strRef>
          </c:tx>
          <c:spPr>
            <a:solidFill>
              <a:srgbClr val="7030A0"/>
            </a:solidFill>
            <a:ln>
              <a:noFill/>
            </a:ln>
            <a:effectLst/>
          </c:spPr>
          <c:invertIfNegative val="0"/>
          <c:cat>
            <c:numRef>
              <c:f>Ergebnisse!$F$60:$Z$60</c:f>
              <c:numCache>
                <c:formatCode>General</c:formatCode>
                <c:ptCount val="4"/>
                <c:pt idx="0">
                  <c:v>2020</c:v>
                </c:pt>
                <c:pt idx="1">
                  <c:v>2021</c:v>
                </c:pt>
                <c:pt idx="2">
                  <c:v>2022</c:v>
                </c:pt>
                <c:pt idx="3">
                  <c:v>2023</c:v>
                </c:pt>
              </c:numCache>
            </c:numRef>
          </c:cat>
          <c:val>
            <c:numRef>
              <c:f>Ergebnisse!$F$64:$Z$64</c:f>
              <c:numCache>
                <c:formatCode>#,##0</c:formatCode>
                <c:ptCount val="4"/>
                <c:pt idx="0">
                  <c:v>0</c:v>
                </c:pt>
                <c:pt idx="1">
                  <c:v>0</c:v>
                </c:pt>
                <c:pt idx="2">
                  <c:v>0</c:v>
                </c:pt>
                <c:pt idx="3">
                  <c:v>0</c:v>
                </c:pt>
              </c:numCache>
            </c:numRef>
          </c:val>
          <c:extLst>
            <c:ext xmlns:c16="http://schemas.microsoft.com/office/drawing/2014/chart" uri="{C3380CC4-5D6E-409C-BE32-E72D297353CC}">
              <c16:uniqueId val="{00000003-5182-41C8-B2C2-10071F67D40F}"/>
            </c:ext>
          </c:extLst>
        </c:ser>
        <c:ser>
          <c:idx val="3"/>
          <c:order val="4"/>
          <c:tx>
            <c:strRef>
              <c:f>Ergebnisse!$A$65</c:f>
              <c:strCache>
                <c:ptCount val="1"/>
                <c:pt idx="0">
                  <c:v>Landnutzung</c:v>
                </c:pt>
              </c:strCache>
            </c:strRef>
          </c:tx>
          <c:spPr>
            <a:solidFill>
              <a:schemeClr val="accent1">
                <a:lumMod val="75000"/>
              </a:schemeClr>
            </a:solidFill>
            <a:ln>
              <a:noFill/>
            </a:ln>
            <a:effectLst/>
          </c:spPr>
          <c:invertIfNegative val="0"/>
          <c:cat>
            <c:numRef>
              <c:f>Ergebnisse!$F$60:$Z$60</c:f>
              <c:numCache>
                <c:formatCode>General</c:formatCode>
                <c:ptCount val="4"/>
                <c:pt idx="0">
                  <c:v>2020</c:v>
                </c:pt>
                <c:pt idx="1">
                  <c:v>2021</c:v>
                </c:pt>
                <c:pt idx="2">
                  <c:v>2022</c:v>
                </c:pt>
                <c:pt idx="3">
                  <c:v>2023</c:v>
                </c:pt>
              </c:numCache>
            </c:numRef>
          </c:cat>
          <c:val>
            <c:numRef>
              <c:f>Ergebnisse!$F$65:$Z$65</c:f>
              <c:numCache>
                <c:formatCode>#,##0</c:formatCode>
                <c:ptCount val="4"/>
                <c:pt idx="0">
                  <c:v>59537462.066904098</c:v>
                </c:pt>
                <c:pt idx="1">
                  <c:v>0</c:v>
                </c:pt>
                <c:pt idx="2">
                  <c:v>0</c:v>
                </c:pt>
                <c:pt idx="3">
                  <c:v>0</c:v>
                </c:pt>
              </c:numCache>
            </c:numRef>
          </c:val>
          <c:extLst>
            <c:ext xmlns:c16="http://schemas.microsoft.com/office/drawing/2014/chart" uri="{C3380CC4-5D6E-409C-BE32-E72D297353CC}">
              <c16:uniqueId val="{00000004-5182-41C8-B2C2-10071F67D40F}"/>
            </c:ext>
          </c:extLst>
        </c:ser>
        <c:dLbls>
          <c:showLegendKey val="0"/>
          <c:showVal val="0"/>
          <c:showCatName val="0"/>
          <c:showSerName val="0"/>
          <c:showPercent val="0"/>
          <c:showBubbleSize val="0"/>
        </c:dLbls>
        <c:gapWidth val="50"/>
        <c:overlap val="100"/>
        <c:axId val="478352512"/>
        <c:axId val="478352096"/>
      </c:barChart>
      <c:lineChart>
        <c:grouping val="standard"/>
        <c:varyColors val="0"/>
        <c:ser>
          <c:idx val="5"/>
          <c:order val="5"/>
          <c:tx>
            <c:strRef>
              <c:f>Ergebnisse!$A$66</c:f>
              <c:strCache>
                <c:ptCount val="1"/>
                <c:pt idx="0">
                  <c:v>Gesamt</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Ergebnisse!$F$60:$Z$60</c:f>
              <c:numCache>
                <c:formatCode>General</c:formatCode>
                <c:ptCount val="4"/>
                <c:pt idx="0">
                  <c:v>2020</c:v>
                </c:pt>
                <c:pt idx="1">
                  <c:v>2021</c:v>
                </c:pt>
                <c:pt idx="2">
                  <c:v>2022</c:v>
                </c:pt>
                <c:pt idx="3">
                  <c:v>2023</c:v>
                </c:pt>
              </c:numCache>
            </c:numRef>
          </c:cat>
          <c:val>
            <c:numRef>
              <c:f>Ergebnisse!$F$66:$Z$66</c:f>
              <c:numCache>
                <c:formatCode>#,##0</c:formatCode>
                <c:ptCount val="4"/>
                <c:pt idx="0">
                  <c:v>520075751.82391202</c:v>
                </c:pt>
                <c:pt idx="1">
                  <c:v>0</c:v>
                </c:pt>
                <c:pt idx="2">
                  <c:v>0</c:v>
                </c:pt>
                <c:pt idx="3">
                  <c:v>0</c:v>
                </c:pt>
              </c:numCache>
            </c:numRef>
          </c:val>
          <c:smooth val="0"/>
          <c:extLst>
            <c:ext xmlns:c16="http://schemas.microsoft.com/office/drawing/2014/chart" uri="{C3380CC4-5D6E-409C-BE32-E72D297353CC}">
              <c16:uniqueId val="{00000005-5182-41C8-B2C2-10071F67D40F}"/>
            </c:ext>
          </c:extLst>
        </c:ser>
        <c:dLbls>
          <c:showLegendKey val="0"/>
          <c:showVal val="0"/>
          <c:showCatName val="0"/>
          <c:showSerName val="0"/>
          <c:showPercent val="0"/>
          <c:showBubbleSize val="0"/>
        </c:dLbls>
        <c:marker val="1"/>
        <c:smooth val="0"/>
        <c:axId val="478352512"/>
        <c:axId val="478352096"/>
      </c:lineChart>
      <c:catAx>
        <c:axId val="478352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096"/>
        <c:crosses val="autoZero"/>
        <c:auto val="1"/>
        <c:lblAlgn val="ctr"/>
        <c:lblOffset val="100"/>
        <c:noMultiLvlLbl val="0"/>
      </c:catAx>
      <c:valAx>
        <c:axId val="478352096"/>
        <c:scaling>
          <c:orientation val="minMax"/>
          <c:max val="700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r>
                  <a:rPr lang="en-GB" b="1" i="1"/>
                  <a:t> Kilogramm CO2-Äquivalente</a:t>
                </a:r>
              </a:p>
            </c:rich>
          </c:tx>
          <c:overlay val="0"/>
          <c:spPr>
            <a:noFill/>
            <a:ln>
              <a:noFill/>
            </a:ln>
            <a:effectLst/>
          </c:spPr>
          <c:txPr>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512"/>
        <c:crosses val="autoZero"/>
        <c:crossBetween val="between"/>
        <c:majorUnit val="50000000"/>
      </c:valAx>
      <c:spPr>
        <a:solidFill>
          <a:sysClr val="window" lastClr="FFFFFF"/>
        </a:solidFill>
        <a:ln>
          <a:noFill/>
        </a:ln>
        <a:effectLst/>
      </c:spPr>
    </c:plotArea>
    <c:legend>
      <c:legendPos val="r"/>
      <c:layout>
        <c:manualLayout>
          <c:xMode val="edge"/>
          <c:yMode val="edge"/>
          <c:x val="0.80887297720446949"/>
          <c:y val="0.13689207344379759"/>
          <c:w val="0.16845266278778465"/>
          <c:h val="0.21730373725168781"/>
        </c:manualLayout>
      </c:layout>
      <c:overlay val="0"/>
      <c:spPr>
        <a:solidFill>
          <a:sysClr val="window" lastClr="FFFFFF"/>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THG-Baseline</a:t>
            </a:r>
          </a:p>
          <a:p>
            <a:pPr>
              <a:defRPr b="1"/>
            </a:pPr>
            <a:r>
              <a:rPr lang="en-GB" b="0"/>
              <a:t>nach Scopes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1712976177247726"/>
          <c:y val="0.13373819054669431"/>
          <c:w val="0.57495790834885463"/>
          <c:h val="0.78878125283668021"/>
        </c:manualLayout>
      </c:layout>
      <c:barChart>
        <c:barDir val="col"/>
        <c:grouping val="stacked"/>
        <c:varyColors val="0"/>
        <c:ser>
          <c:idx val="0"/>
          <c:order val="0"/>
          <c:tx>
            <c:strRef>
              <c:f>Ergebnisse!$D$70</c:f>
              <c:strCache>
                <c:ptCount val="1"/>
                <c:pt idx="0">
                  <c:v>Scope 1</c:v>
                </c:pt>
              </c:strCache>
            </c:strRef>
          </c:tx>
          <c:spPr>
            <a:solidFill>
              <a:schemeClr val="accent5">
                <a:lumMod val="60000"/>
                <a:lumOff val="40000"/>
              </a:schemeClr>
            </a:solidFill>
            <a:ln>
              <a:solidFill>
                <a:schemeClr val="accent5">
                  <a:lumMod val="60000"/>
                  <a:lumOff val="40000"/>
                </a:schemeClr>
              </a:solidFill>
            </a:ln>
            <a:effectLst/>
          </c:spPr>
          <c:invertIfNegative val="0"/>
          <c:cat>
            <c:numRef>
              <c:f>Ergebnisse!$F$69:$Z$69</c:f>
              <c:numCache>
                <c:formatCode>General</c:formatCode>
                <c:ptCount val="4"/>
                <c:pt idx="0">
                  <c:v>2020</c:v>
                </c:pt>
                <c:pt idx="1">
                  <c:v>2021</c:v>
                </c:pt>
                <c:pt idx="2">
                  <c:v>2022</c:v>
                </c:pt>
                <c:pt idx="3">
                  <c:v>2023</c:v>
                </c:pt>
              </c:numCache>
            </c:numRef>
          </c:cat>
          <c:val>
            <c:numRef>
              <c:f>Ergebnisse!$F$70:$Z$70</c:f>
              <c:numCache>
                <c:formatCode>#,##0</c:formatCode>
                <c:ptCount val="4"/>
                <c:pt idx="0">
                  <c:v>342003762.5443356</c:v>
                </c:pt>
                <c:pt idx="1">
                  <c:v>0</c:v>
                </c:pt>
                <c:pt idx="2">
                  <c:v>0</c:v>
                </c:pt>
                <c:pt idx="3">
                  <c:v>0</c:v>
                </c:pt>
              </c:numCache>
            </c:numRef>
          </c:val>
          <c:extLst>
            <c:ext xmlns:c16="http://schemas.microsoft.com/office/drawing/2014/chart" uri="{C3380CC4-5D6E-409C-BE32-E72D297353CC}">
              <c16:uniqueId val="{00000000-256E-4803-A33C-0E037CF79C36}"/>
            </c:ext>
          </c:extLst>
        </c:ser>
        <c:ser>
          <c:idx val="1"/>
          <c:order val="1"/>
          <c:tx>
            <c:strRef>
              <c:f>Ergebnisse!$D$71</c:f>
              <c:strCache>
                <c:ptCount val="1"/>
                <c:pt idx="0">
                  <c:v>Scope 2</c:v>
                </c:pt>
              </c:strCache>
            </c:strRef>
          </c:tx>
          <c:spPr>
            <a:solidFill>
              <a:schemeClr val="accent5">
                <a:lumMod val="20000"/>
                <a:lumOff val="80000"/>
              </a:schemeClr>
            </a:solidFill>
            <a:ln>
              <a:solidFill>
                <a:schemeClr val="accent5">
                  <a:lumMod val="20000"/>
                  <a:lumOff val="80000"/>
                </a:schemeClr>
              </a:solidFill>
            </a:ln>
            <a:effectLst/>
          </c:spPr>
          <c:invertIfNegative val="0"/>
          <c:cat>
            <c:numRef>
              <c:f>Ergebnisse!$F$69:$Z$69</c:f>
              <c:numCache>
                <c:formatCode>General</c:formatCode>
                <c:ptCount val="4"/>
                <c:pt idx="0">
                  <c:v>2020</c:v>
                </c:pt>
                <c:pt idx="1">
                  <c:v>2021</c:v>
                </c:pt>
                <c:pt idx="2">
                  <c:v>2022</c:v>
                </c:pt>
                <c:pt idx="3">
                  <c:v>2023</c:v>
                </c:pt>
              </c:numCache>
            </c:numRef>
          </c:cat>
          <c:val>
            <c:numRef>
              <c:f>Ergebnisse!$F$71:$Z$71</c:f>
              <c:numCache>
                <c:formatCode>#,##0</c:formatCode>
                <c:ptCount val="4"/>
                <c:pt idx="0">
                  <c:v>161450785.58874068</c:v>
                </c:pt>
                <c:pt idx="1">
                  <c:v>0</c:v>
                </c:pt>
                <c:pt idx="2">
                  <c:v>0</c:v>
                </c:pt>
                <c:pt idx="3">
                  <c:v>0</c:v>
                </c:pt>
              </c:numCache>
            </c:numRef>
          </c:val>
          <c:extLst>
            <c:ext xmlns:c16="http://schemas.microsoft.com/office/drawing/2014/chart" uri="{C3380CC4-5D6E-409C-BE32-E72D297353CC}">
              <c16:uniqueId val="{00000001-256E-4803-A33C-0E037CF79C36}"/>
            </c:ext>
          </c:extLst>
        </c:ser>
        <c:ser>
          <c:idx val="2"/>
          <c:order val="2"/>
          <c:tx>
            <c:strRef>
              <c:f>Ergebnisse!$D$72</c:f>
              <c:strCache>
                <c:ptCount val="1"/>
                <c:pt idx="0">
                  <c:v>Scope 3</c:v>
                </c:pt>
              </c:strCache>
            </c:strRef>
          </c:tx>
          <c:spPr>
            <a:solidFill>
              <a:schemeClr val="accent6">
                <a:lumMod val="20000"/>
                <a:lumOff val="80000"/>
              </a:schemeClr>
            </a:solidFill>
            <a:ln>
              <a:solidFill>
                <a:schemeClr val="accent6">
                  <a:lumMod val="20000"/>
                  <a:lumOff val="80000"/>
                </a:schemeClr>
              </a:solidFill>
            </a:ln>
            <a:effectLst/>
          </c:spPr>
          <c:invertIfNegative val="0"/>
          <c:cat>
            <c:numRef>
              <c:f>Ergebnisse!$F$69:$Z$69</c:f>
              <c:numCache>
                <c:formatCode>General</c:formatCode>
                <c:ptCount val="4"/>
                <c:pt idx="0">
                  <c:v>2020</c:v>
                </c:pt>
                <c:pt idx="1">
                  <c:v>2021</c:v>
                </c:pt>
                <c:pt idx="2">
                  <c:v>2022</c:v>
                </c:pt>
                <c:pt idx="3">
                  <c:v>2023</c:v>
                </c:pt>
              </c:numCache>
            </c:numRef>
          </c:cat>
          <c:val>
            <c:numRef>
              <c:f>Ergebnisse!$F$72:$Z$72</c:f>
              <c:numCache>
                <c:formatCode>#,##0</c:formatCode>
                <c:ptCount val="4"/>
                <c:pt idx="0">
                  <c:v>16621203.690835668</c:v>
                </c:pt>
                <c:pt idx="1">
                  <c:v>0</c:v>
                </c:pt>
                <c:pt idx="2">
                  <c:v>0</c:v>
                </c:pt>
                <c:pt idx="3">
                  <c:v>0</c:v>
                </c:pt>
              </c:numCache>
            </c:numRef>
          </c:val>
          <c:extLst>
            <c:ext xmlns:c16="http://schemas.microsoft.com/office/drawing/2014/chart" uri="{C3380CC4-5D6E-409C-BE32-E72D297353CC}">
              <c16:uniqueId val="{00000002-256E-4803-A33C-0E037CF79C36}"/>
            </c:ext>
          </c:extLst>
        </c:ser>
        <c:dLbls>
          <c:showLegendKey val="0"/>
          <c:showVal val="0"/>
          <c:showCatName val="0"/>
          <c:showSerName val="0"/>
          <c:showPercent val="0"/>
          <c:showBubbleSize val="0"/>
        </c:dLbls>
        <c:gapWidth val="50"/>
        <c:overlap val="100"/>
        <c:axId val="478352512"/>
        <c:axId val="478352096"/>
      </c:barChart>
      <c:lineChart>
        <c:grouping val="standard"/>
        <c:varyColors val="0"/>
        <c:ser>
          <c:idx val="4"/>
          <c:order val="3"/>
          <c:tx>
            <c:strRef>
              <c:f>Ergebnisse!$D$73</c:f>
              <c:strCache>
                <c:ptCount val="1"/>
                <c:pt idx="0">
                  <c:v>Gesamt</c:v>
                </c:pt>
              </c:strCache>
            </c:strRef>
          </c:tx>
          <c:spPr>
            <a:ln w="28575" cap="rnd">
              <a:solidFill>
                <a:srgbClr val="C00000"/>
              </a:solidFill>
              <a:round/>
            </a:ln>
            <a:effectLst/>
          </c:spPr>
          <c:marker>
            <c:symbol val="circle"/>
            <c:size val="5"/>
            <c:spPr>
              <a:solidFill>
                <a:schemeClr val="accent5"/>
              </a:solidFill>
              <a:ln w="9525">
                <a:solidFill>
                  <a:srgbClr val="C00000"/>
                </a:solidFill>
              </a:ln>
              <a:effectLst/>
            </c:spPr>
          </c:marker>
          <c:dLbls>
            <c:spPr>
              <a:noFill/>
              <a:ln>
                <a:noFill/>
              </a:ln>
              <a:effectLst/>
            </c:spPr>
            <c:txPr>
              <a:bodyPr rot="-5400000" spcFirstLastPara="1" vertOverflow="ellipsis"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Ergebnisse!$F$69:$Z$69</c:f>
              <c:numCache>
                <c:formatCode>General</c:formatCode>
                <c:ptCount val="4"/>
                <c:pt idx="0">
                  <c:v>2020</c:v>
                </c:pt>
                <c:pt idx="1">
                  <c:v>2021</c:v>
                </c:pt>
                <c:pt idx="2">
                  <c:v>2022</c:v>
                </c:pt>
                <c:pt idx="3">
                  <c:v>2023</c:v>
                </c:pt>
              </c:numCache>
            </c:numRef>
          </c:cat>
          <c:val>
            <c:numRef>
              <c:f>Ergebnisse!$F$73:$Z$73</c:f>
              <c:numCache>
                <c:formatCode>#,##0</c:formatCode>
                <c:ptCount val="4"/>
                <c:pt idx="0">
                  <c:v>520075751.82391196</c:v>
                </c:pt>
                <c:pt idx="1">
                  <c:v>0</c:v>
                </c:pt>
                <c:pt idx="2">
                  <c:v>0</c:v>
                </c:pt>
                <c:pt idx="3">
                  <c:v>0</c:v>
                </c:pt>
              </c:numCache>
            </c:numRef>
          </c:val>
          <c:smooth val="0"/>
          <c:extLst>
            <c:ext xmlns:c16="http://schemas.microsoft.com/office/drawing/2014/chart" uri="{C3380CC4-5D6E-409C-BE32-E72D297353CC}">
              <c16:uniqueId val="{00000003-256E-4803-A33C-0E037CF79C36}"/>
            </c:ext>
          </c:extLst>
        </c:ser>
        <c:dLbls>
          <c:showLegendKey val="0"/>
          <c:showVal val="0"/>
          <c:showCatName val="0"/>
          <c:showSerName val="0"/>
          <c:showPercent val="0"/>
          <c:showBubbleSize val="0"/>
        </c:dLbls>
        <c:marker val="1"/>
        <c:smooth val="0"/>
        <c:axId val="478352512"/>
        <c:axId val="478352096"/>
      </c:lineChart>
      <c:catAx>
        <c:axId val="478352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096"/>
        <c:crosses val="autoZero"/>
        <c:auto val="1"/>
        <c:lblAlgn val="ctr"/>
        <c:lblOffset val="100"/>
        <c:noMultiLvlLbl val="0"/>
      </c:catAx>
      <c:valAx>
        <c:axId val="478352096"/>
        <c:scaling>
          <c:orientation val="minMax"/>
          <c:max val="7000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r>
                  <a:rPr lang="en-GB" b="1" i="1"/>
                  <a:t> Kilogramm CO2-Äquivalente</a:t>
                </a:r>
              </a:p>
            </c:rich>
          </c:tx>
          <c:overlay val="0"/>
          <c:spPr>
            <a:noFill/>
            <a:ln>
              <a:noFill/>
            </a:ln>
            <a:effectLst/>
          </c:spPr>
          <c:txPr>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512"/>
        <c:crosses val="autoZero"/>
        <c:crossBetween val="between"/>
        <c:majorUnit val="50000000"/>
      </c:valAx>
      <c:spPr>
        <a:solidFill>
          <a:sysClr val="window" lastClr="FFFFFF"/>
        </a:solidFill>
        <a:ln>
          <a:noFill/>
        </a:ln>
        <a:effectLst/>
      </c:spPr>
    </c:plotArea>
    <c:legend>
      <c:legendPos val="r"/>
      <c:layout>
        <c:manualLayout>
          <c:xMode val="edge"/>
          <c:yMode val="edge"/>
          <c:x val="0.85417776565611014"/>
          <c:y val="0.1438201255842036"/>
          <c:w val="0.12732976482478434"/>
          <c:h val="0.14713494271660207"/>
        </c:manualLayout>
      </c:layout>
      <c:overlay val="0"/>
      <c:spPr>
        <a:solidFill>
          <a:sysClr val="window" lastClr="FFFFFF"/>
        </a:solid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GB" b="1"/>
              <a:t>THG-Baseline</a:t>
            </a:r>
          </a:p>
          <a:p>
            <a:pPr>
              <a:defRPr b="1"/>
            </a:pPr>
            <a:r>
              <a:rPr lang="en-GB" b="0"/>
              <a:t>Kommunale Verwaltung</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1712976177247726"/>
          <c:y val="0.13373819054669431"/>
          <c:w val="0.5174104736733327"/>
          <c:h val="0.78878125283668021"/>
        </c:manualLayout>
      </c:layout>
      <c:barChart>
        <c:barDir val="col"/>
        <c:grouping val="stacked"/>
        <c:varyColors val="0"/>
        <c:ser>
          <c:idx val="0"/>
          <c:order val="0"/>
          <c:tx>
            <c:strRef>
              <c:f>Ergebnisse!$B$77:$C$77</c:f>
              <c:strCache>
                <c:ptCount val="2"/>
                <c:pt idx="0">
                  <c:v>Liegenschaften</c:v>
                </c:pt>
                <c:pt idx="1">
                  <c:v>Strom</c:v>
                </c:pt>
              </c:strCache>
            </c:strRef>
          </c:tx>
          <c:spPr>
            <a:solidFill>
              <a:schemeClr val="accent5">
                <a:lumMod val="50000"/>
              </a:schemeClr>
            </a:solidFill>
            <a:ln>
              <a:noFill/>
            </a:ln>
            <a:effectLst/>
          </c:spPr>
          <c:invertIfNegative val="0"/>
          <c:cat>
            <c:numRef>
              <c:f>Ergebnisse!$F$76:$Z$76</c:f>
              <c:numCache>
                <c:formatCode>General</c:formatCode>
                <c:ptCount val="4"/>
                <c:pt idx="0">
                  <c:v>2020</c:v>
                </c:pt>
                <c:pt idx="1">
                  <c:v>2021</c:v>
                </c:pt>
                <c:pt idx="2">
                  <c:v>2022</c:v>
                </c:pt>
                <c:pt idx="3">
                  <c:v>2023</c:v>
                </c:pt>
              </c:numCache>
            </c:numRef>
          </c:cat>
          <c:val>
            <c:numRef>
              <c:f>Ergebnisse!$F$77:$Z$77</c:f>
              <c:numCache>
                <c:formatCode>#,##0</c:formatCode>
                <c:ptCount val="4"/>
                <c:pt idx="0">
                  <c:v>3461514.9730000002</c:v>
                </c:pt>
                <c:pt idx="1">
                  <c:v>0</c:v>
                </c:pt>
                <c:pt idx="2">
                  <c:v>0</c:v>
                </c:pt>
                <c:pt idx="3">
                  <c:v>0</c:v>
                </c:pt>
              </c:numCache>
            </c:numRef>
          </c:val>
          <c:extLst>
            <c:ext xmlns:c16="http://schemas.microsoft.com/office/drawing/2014/chart" uri="{C3380CC4-5D6E-409C-BE32-E72D297353CC}">
              <c16:uniqueId val="{00000000-5CD5-407D-94C4-6A02EFADBA49}"/>
            </c:ext>
          </c:extLst>
        </c:ser>
        <c:ser>
          <c:idx val="1"/>
          <c:order val="1"/>
          <c:tx>
            <c:strRef>
              <c:f>Ergebnisse!$B$78:$C$78</c:f>
              <c:strCache>
                <c:ptCount val="2"/>
                <c:pt idx="0">
                  <c:v>Liegenschaften</c:v>
                </c:pt>
                <c:pt idx="1">
                  <c:v>Wärme Strom+Fernwärme</c:v>
                </c:pt>
              </c:strCache>
            </c:strRef>
          </c:tx>
          <c:spPr>
            <a:solidFill>
              <a:schemeClr val="accent5">
                <a:lumMod val="60000"/>
                <a:lumOff val="40000"/>
              </a:schemeClr>
            </a:solidFill>
            <a:ln>
              <a:noFill/>
            </a:ln>
            <a:effectLst/>
          </c:spPr>
          <c:invertIfNegative val="0"/>
          <c:cat>
            <c:numRef>
              <c:f>Ergebnisse!$F$76:$Z$76</c:f>
              <c:numCache>
                <c:formatCode>General</c:formatCode>
                <c:ptCount val="4"/>
                <c:pt idx="0">
                  <c:v>2020</c:v>
                </c:pt>
                <c:pt idx="1">
                  <c:v>2021</c:v>
                </c:pt>
                <c:pt idx="2">
                  <c:v>2022</c:v>
                </c:pt>
                <c:pt idx="3">
                  <c:v>2023</c:v>
                </c:pt>
              </c:numCache>
            </c:numRef>
          </c:cat>
          <c:val>
            <c:numRef>
              <c:f>Ergebnisse!$F$78:$Z$78</c:f>
              <c:numCache>
                <c:formatCode>#,##0</c:formatCode>
                <c:ptCount val="4"/>
                <c:pt idx="0">
                  <c:v>3474980.047661758</c:v>
                </c:pt>
                <c:pt idx="1">
                  <c:v>0</c:v>
                </c:pt>
                <c:pt idx="2">
                  <c:v>0</c:v>
                </c:pt>
                <c:pt idx="3">
                  <c:v>0</c:v>
                </c:pt>
              </c:numCache>
            </c:numRef>
          </c:val>
          <c:extLst>
            <c:ext xmlns:c16="http://schemas.microsoft.com/office/drawing/2014/chart" uri="{C3380CC4-5D6E-409C-BE32-E72D297353CC}">
              <c16:uniqueId val="{00000001-5CD5-407D-94C4-6A02EFADBA49}"/>
            </c:ext>
          </c:extLst>
        </c:ser>
        <c:ser>
          <c:idx val="2"/>
          <c:order val="2"/>
          <c:tx>
            <c:strRef>
              <c:f>Ergebnisse!$B$79:$C$79</c:f>
              <c:strCache>
                <c:ptCount val="2"/>
                <c:pt idx="0">
                  <c:v>Liegenschaften</c:v>
                </c:pt>
                <c:pt idx="1">
                  <c:v>Wärme fossil</c:v>
                </c:pt>
              </c:strCache>
            </c:strRef>
          </c:tx>
          <c:spPr>
            <a:solidFill>
              <a:schemeClr val="accent5">
                <a:lumMod val="20000"/>
                <a:lumOff val="80000"/>
              </a:schemeClr>
            </a:solidFill>
            <a:ln>
              <a:noFill/>
            </a:ln>
            <a:effectLst/>
          </c:spPr>
          <c:invertIfNegative val="0"/>
          <c:cat>
            <c:numRef>
              <c:f>Ergebnisse!$F$76:$Z$76</c:f>
              <c:numCache>
                <c:formatCode>General</c:formatCode>
                <c:ptCount val="4"/>
                <c:pt idx="0">
                  <c:v>2020</c:v>
                </c:pt>
                <c:pt idx="1">
                  <c:v>2021</c:v>
                </c:pt>
                <c:pt idx="2">
                  <c:v>2022</c:v>
                </c:pt>
                <c:pt idx="3">
                  <c:v>2023</c:v>
                </c:pt>
              </c:numCache>
            </c:numRef>
          </c:cat>
          <c:val>
            <c:numRef>
              <c:f>Ergebnisse!$F$79:$Z$79</c:f>
              <c:numCache>
                <c:formatCode>#,##0</c:formatCode>
                <c:ptCount val="4"/>
                <c:pt idx="0">
                  <c:v>668555.53099999996</c:v>
                </c:pt>
                <c:pt idx="1">
                  <c:v>0</c:v>
                </c:pt>
                <c:pt idx="2">
                  <c:v>0</c:v>
                </c:pt>
                <c:pt idx="3">
                  <c:v>0</c:v>
                </c:pt>
              </c:numCache>
            </c:numRef>
          </c:val>
          <c:extLst>
            <c:ext xmlns:c16="http://schemas.microsoft.com/office/drawing/2014/chart" uri="{C3380CC4-5D6E-409C-BE32-E72D297353CC}">
              <c16:uniqueId val="{00000002-5CD5-407D-94C4-6A02EFADBA49}"/>
            </c:ext>
          </c:extLst>
        </c:ser>
        <c:ser>
          <c:idx val="4"/>
          <c:order val="3"/>
          <c:tx>
            <c:strRef>
              <c:f>Ergebnisse!$B$80:$C$80</c:f>
              <c:strCache>
                <c:ptCount val="2"/>
                <c:pt idx="0">
                  <c:v>Kommunaler Fuhrpark</c:v>
                </c:pt>
                <c:pt idx="1">
                  <c:v>Kraftstoffe fossil</c:v>
                </c:pt>
              </c:strCache>
            </c:strRef>
          </c:tx>
          <c:spPr>
            <a:solidFill>
              <a:schemeClr val="accent6">
                <a:lumMod val="75000"/>
              </a:schemeClr>
            </a:solidFill>
            <a:ln>
              <a:noFill/>
            </a:ln>
            <a:effectLst/>
          </c:spPr>
          <c:invertIfNegative val="0"/>
          <c:cat>
            <c:numRef>
              <c:f>Ergebnisse!$F$76:$Z$76</c:f>
              <c:numCache>
                <c:formatCode>General</c:formatCode>
                <c:ptCount val="4"/>
                <c:pt idx="0">
                  <c:v>2020</c:v>
                </c:pt>
                <c:pt idx="1">
                  <c:v>2021</c:v>
                </c:pt>
                <c:pt idx="2">
                  <c:v>2022</c:v>
                </c:pt>
                <c:pt idx="3">
                  <c:v>2023</c:v>
                </c:pt>
              </c:numCache>
            </c:numRef>
          </c:cat>
          <c:val>
            <c:numRef>
              <c:f>Ergebnisse!$F$80:$Z$80</c:f>
              <c:numCache>
                <c:formatCode>#,##0</c:formatCode>
                <c:ptCount val="4"/>
                <c:pt idx="0">
                  <c:v>725823.87561550573</c:v>
                </c:pt>
                <c:pt idx="1">
                  <c:v>0</c:v>
                </c:pt>
                <c:pt idx="2">
                  <c:v>0</c:v>
                </c:pt>
                <c:pt idx="3">
                  <c:v>0</c:v>
                </c:pt>
              </c:numCache>
            </c:numRef>
          </c:val>
          <c:extLst>
            <c:ext xmlns:c16="http://schemas.microsoft.com/office/drawing/2014/chart" uri="{C3380CC4-5D6E-409C-BE32-E72D297353CC}">
              <c16:uniqueId val="{00000003-5CD5-407D-94C4-6A02EFADBA49}"/>
            </c:ext>
          </c:extLst>
        </c:ser>
        <c:ser>
          <c:idx val="3"/>
          <c:order val="4"/>
          <c:tx>
            <c:strRef>
              <c:f>Ergebnisse!$B$81:$C$81</c:f>
              <c:strCache>
                <c:ptCount val="2"/>
                <c:pt idx="0">
                  <c:v>Kommunaler Fuhrpark</c:v>
                </c:pt>
                <c:pt idx="1">
                  <c:v>Strom</c:v>
                </c:pt>
              </c:strCache>
            </c:strRef>
          </c:tx>
          <c:spPr>
            <a:solidFill>
              <a:schemeClr val="accent6">
                <a:lumMod val="40000"/>
                <a:lumOff val="60000"/>
              </a:schemeClr>
            </a:solidFill>
            <a:ln>
              <a:noFill/>
            </a:ln>
            <a:effectLst/>
          </c:spPr>
          <c:invertIfNegative val="0"/>
          <c:cat>
            <c:numRef>
              <c:f>Ergebnisse!$F$76:$Z$76</c:f>
              <c:numCache>
                <c:formatCode>General</c:formatCode>
                <c:ptCount val="4"/>
                <c:pt idx="0">
                  <c:v>2020</c:v>
                </c:pt>
                <c:pt idx="1">
                  <c:v>2021</c:v>
                </c:pt>
                <c:pt idx="2">
                  <c:v>2022</c:v>
                </c:pt>
                <c:pt idx="3">
                  <c:v>2023</c:v>
                </c:pt>
              </c:numCache>
            </c:numRef>
          </c:cat>
          <c:val>
            <c:numRef>
              <c:f>Ergebnisse!$F$81:$Z$81</c:f>
              <c:numCache>
                <c:formatCode>#,##0</c:formatCode>
                <c:ptCount val="4"/>
                <c:pt idx="0">
                  <c:v>0</c:v>
                </c:pt>
                <c:pt idx="1">
                  <c:v>0</c:v>
                </c:pt>
                <c:pt idx="2">
                  <c:v>0</c:v>
                </c:pt>
                <c:pt idx="3">
                  <c:v>0</c:v>
                </c:pt>
              </c:numCache>
            </c:numRef>
          </c:val>
          <c:extLst>
            <c:ext xmlns:c16="http://schemas.microsoft.com/office/drawing/2014/chart" uri="{C3380CC4-5D6E-409C-BE32-E72D297353CC}">
              <c16:uniqueId val="{00000005-5CD5-407D-94C4-6A02EFADBA49}"/>
            </c:ext>
          </c:extLst>
        </c:ser>
        <c:ser>
          <c:idx val="5"/>
          <c:order val="5"/>
          <c:tx>
            <c:strRef>
              <c:f>Ergebnisse!$B$82:$C$82</c:f>
              <c:strCache>
                <c:ptCount val="2"/>
                <c:pt idx="0">
                  <c:v>Abfäll</c:v>
                </c:pt>
                <c:pt idx="1">
                  <c:v>Abfall</c:v>
                </c:pt>
              </c:strCache>
            </c:strRef>
          </c:tx>
          <c:spPr>
            <a:solidFill>
              <a:schemeClr val="tx1">
                <a:lumMod val="50000"/>
                <a:lumOff val="50000"/>
              </a:schemeClr>
            </a:solidFill>
            <a:ln>
              <a:noFill/>
            </a:ln>
            <a:effectLst/>
          </c:spPr>
          <c:invertIfNegative val="0"/>
          <c:cat>
            <c:numRef>
              <c:f>Ergebnisse!$F$76:$Z$76</c:f>
              <c:numCache>
                <c:formatCode>General</c:formatCode>
                <c:ptCount val="4"/>
                <c:pt idx="0">
                  <c:v>2020</c:v>
                </c:pt>
                <c:pt idx="1">
                  <c:v>2021</c:v>
                </c:pt>
                <c:pt idx="2">
                  <c:v>2022</c:v>
                </c:pt>
                <c:pt idx="3">
                  <c:v>2023</c:v>
                </c:pt>
              </c:numCache>
            </c:numRef>
          </c:cat>
          <c:val>
            <c:numRef>
              <c:f>Ergebnisse!$F$82:$Z$82</c:f>
              <c:numCache>
                <c:formatCode>#,##0</c:formatCode>
                <c:ptCount val="4"/>
                <c:pt idx="0">
                  <c:v>0</c:v>
                </c:pt>
                <c:pt idx="1">
                  <c:v>0</c:v>
                </c:pt>
                <c:pt idx="2">
                  <c:v>0</c:v>
                </c:pt>
                <c:pt idx="3">
                  <c:v>0</c:v>
                </c:pt>
              </c:numCache>
            </c:numRef>
          </c:val>
          <c:extLst>
            <c:ext xmlns:c16="http://schemas.microsoft.com/office/drawing/2014/chart" uri="{C3380CC4-5D6E-409C-BE32-E72D297353CC}">
              <c16:uniqueId val="{00000006-5CD5-407D-94C4-6A02EFADBA49}"/>
            </c:ext>
          </c:extLst>
        </c:ser>
        <c:ser>
          <c:idx val="6"/>
          <c:order val="6"/>
          <c:tx>
            <c:strRef>
              <c:f>Ergebnisse!$B$83:$C$83</c:f>
              <c:strCache>
                <c:ptCount val="2"/>
                <c:pt idx="0">
                  <c:v>Abfäll</c:v>
                </c:pt>
                <c:pt idx="1">
                  <c:v>Abwasser</c:v>
                </c:pt>
              </c:strCache>
            </c:strRef>
          </c:tx>
          <c:spPr>
            <a:solidFill>
              <a:schemeClr val="bg1">
                <a:lumMod val="85000"/>
              </a:schemeClr>
            </a:solidFill>
            <a:ln>
              <a:noFill/>
            </a:ln>
            <a:effectLst/>
          </c:spPr>
          <c:invertIfNegative val="0"/>
          <c:cat>
            <c:numRef>
              <c:f>Ergebnisse!$F$76:$Z$76</c:f>
              <c:numCache>
                <c:formatCode>General</c:formatCode>
                <c:ptCount val="4"/>
                <c:pt idx="0">
                  <c:v>2020</c:v>
                </c:pt>
                <c:pt idx="1">
                  <c:v>2021</c:v>
                </c:pt>
                <c:pt idx="2">
                  <c:v>2022</c:v>
                </c:pt>
                <c:pt idx="3">
                  <c:v>2023</c:v>
                </c:pt>
              </c:numCache>
            </c:numRef>
          </c:cat>
          <c:val>
            <c:numRef>
              <c:f>Ergebnisse!$F$83:$Z$83</c:f>
              <c:numCache>
                <c:formatCode>#,##0</c:formatCode>
                <c:ptCount val="4"/>
                <c:pt idx="0">
                  <c:v>0</c:v>
                </c:pt>
                <c:pt idx="1">
                  <c:v>0</c:v>
                </c:pt>
                <c:pt idx="2">
                  <c:v>0</c:v>
                </c:pt>
                <c:pt idx="3">
                  <c:v>0</c:v>
                </c:pt>
              </c:numCache>
            </c:numRef>
          </c:val>
          <c:extLst>
            <c:ext xmlns:c16="http://schemas.microsoft.com/office/drawing/2014/chart" uri="{C3380CC4-5D6E-409C-BE32-E72D297353CC}">
              <c16:uniqueId val="{00000007-5CD5-407D-94C4-6A02EFADBA49}"/>
            </c:ext>
          </c:extLst>
        </c:ser>
        <c:dLbls>
          <c:showLegendKey val="0"/>
          <c:showVal val="0"/>
          <c:showCatName val="0"/>
          <c:showSerName val="0"/>
          <c:showPercent val="0"/>
          <c:showBubbleSize val="0"/>
        </c:dLbls>
        <c:gapWidth val="50"/>
        <c:overlap val="100"/>
        <c:axId val="478352512"/>
        <c:axId val="478352096"/>
      </c:barChart>
      <c:lineChart>
        <c:grouping val="standard"/>
        <c:varyColors val="0"/>
        <c:ser>
          <c:idx val="7"/>
          <c:order val="7"/>
          <c:tx>
            <c:strRef>
              <c:f>Ergebnisse!$B$84:$C$84</c:f>
              <c:strCache>
                <c:ptCount val="2"/>
                <c:pt idx="0">
                  <c:v>Gesamt</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Ergebnisse!$F$76:$Z$76</c:f>
              <c:numCache>
                <c:formatCode>General</c:formatCode>
                <c:ptCount val="4"/>
                <c:pt idx="0">
                  <c:v>2020</c:v>
                </c:pt>
                <c:pt idx="1">
                  <c:v>2021</c:v>
                </c:pt>
                <c:pt idx="2">
                  <c:v>2022</c:v>
                </c:pt>
                <c:pt idx="3">
                  <c:v>2023</c:v>
                </c:pt>
              </c:numCache>
            </c:numRef>
          </c:cat>
          <c:val>
            <c:numRef>
              <c:f>Ergebnisse!$F$84:$Z$84</c:f>
              <c:numCache>
                <c:formatCode>#,##0</c:formatCode>
                <c:ptCount val="4"/>
                <c:pt idx="0">
                  <c:v>8330874.4272772633</c:v>
                </c:pt>
                <c:pt idx="1">
                  <c:v>0</c:v>
                </c:pt>
                <c:pt idx="2">
                  <c:v>0</c:v>
                </c:pt>
                <c:pt idx="3">
                  <c:v>0</c:v>
                </c:pt>
              </c:numCache>
            </c:numRef>
          </c:val>
          <c:smooth val="0"/>
          <c:extLst>
            <c:ext xmlns:c16="http://schemas.microsoft.com/office/drawing/2014/chart" uri="{C3380CC4-5D6E-409C-BE32-E72D297353CC}">
              <c16:uniqueId val="{00000008-5CD5-407D-94C4-6A02EFADBA49}"/>
            </c:ext>
          </c:extLst>
        </c:ser>
        <c:dLbls>
          <c:showLegendKey val="0"/>
          <c:showVal val="0"/>
          <c:showCatName val="0"/>
          <c:showSerName val="0"/>
          <c:showPercent val="0"/>
          <c:showBubbleSize val="0"/>
        </c:dLbls>
        <c:marker val="1"/>
        <c:smooth val="0"/>
        <c:axId val="478352512"/>
        <c:axId val="478352096"/>
      </c:lineChart>
      <c:catAx>
        <c:axId val="47835251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096"/>
        <c:crosses val="autoZero"/>
        <c:auto val="1"/>
        <c:lblAlgn val="ctr"/>
        <c:lblOffset val="100"/>
        <c:noMultiLvlLbl val="0"/>
      </c:catAx>
      <c:valAx>
        <c:axId val="478352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r>
                  <a:rPr lang="en-GB" b="1" i="1"/>
                  <a:t> Kilogramm CO2-Äquivalente</a:t>
                </a:r>
              </a:p>
            </c:rich>
          </c:tx>
          <c:overlay val="0"/>
          <c:spPr>
            <a:noFill/>
            <a:ln>
              <a:noFill/>
            </a:ln>
            <a:effectLst/>
          </c:spPr>
          <c:txPr>
            <a:bodyPr rot="-5400000" spcFirstLastPara="1" vertOverflow="ellipsis" vert="horz" wrap="square" anchor="ctr" anchorCtr="1"/>
            <a:lstStyle/>
            <a:p>
              <a:pPr>
                <a:defRPr sz="1000" b="1" i="1" u="none" strike="noStrike" kern="1200" baseline="0">
                  <a:solidFill>
                    <a:schemeClr val="tx1">
                      <a:lumMod val="65000"/>
                      <a:lumOff val="35000"/>
                    </a:schemeClr>
                  </a:solidFill>
                  <a:latin typeface="+mn-lt"/>
                  <a:ea typeface="+mn-ea"/>
                  <a:cs typeface="+mn-cs"/>
                </a:defRPr>
              </a:pPr>
              <a:endParaRPr lang="de-DE"/>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78352512"/>
        <c:crosses val="autoZero"/>
        <c:crossBetween val="between"/>
      </c:valAx>
      <c:spPr>
        <a:solidFill>
          <a:sysClr val="window" lastClr="FFFFFF"/>
        </a:solidFill>
        <a:ln>
          <a:noFill/>
        </a:ln>
        <a:effectLst/>
      </c:spPr>
    </c:plotArea>
    <c:legend>
      <c:legendPos val="r"/>
      <c:layout>
        <c:manualLayout>
          <c:xMode val="edge"/>
          <c:yMode val="edge"/>
          <c:x val="0.64288100405323878"/>
          <c:y val="0.13528383566229218"/>
          <c:w val="0.34749478838751291"/>
          <c:h val="0.38835801764203548"/>
        </c:manualLayout>
      </c:layout>
      <c:overlay val="0"/>
      <c:spPr>
        <a:solidFill>
          <a:sysClr val="window" lastClr="FFFFFF"/>
        </a:solid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20000"/>
        <a:lumOff val="80000"/>
      </a:schemeClr>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7</xdr:col>
      <xdr:colOff>402878</xdr:colOff>
      <xdr:row>0</xdr:row>
      <xdr:rowOff>164272</xdr:rowOff>
    </xdr:from>
    <xdr:to>
      <xdr:col>9</xdr:col>
      <xdr:colOff>1397674</xdr:colOff>
      <xdr:row>3</xdr:row>
      <xdr:rowOff>127690</xdr:rowOff>
    </xdr:to>
    <xdr:pic>
      <xdr:nvPicPr>
        <xdr:cNvPr id="3" name="Grafik 2">
          <a:extLst>
            <a:ext uri="{FF2B5EF4-FFF2-40B4-BE49-F238E27FC236}">
              <a16:creationId xmlns:a16="http://schemas.microsoft.com/office/drawing/2014/main" id="{9D7E9EB5-706C-43BC-82F5-63120D3FABF8}"/>
            </a:ext>
          </a:extLst>
        </xdr:cNvPr>
        <xdr:cNvPicPr>
          <a:picLocks noChangeAspect="1"/>
        </xdr:cNvPicPr>
      </xdr:nvPicPr>
      <xdr:blipFill>
        <a:blip xmlns:r="http://schemas.openxmlformats.org/officeDocument/2006/relationships" r:embed="rId1"/>
        <a:stretch>
          <a:fillRect/>
        </a:stretch>
      </xdr:blipFill>
      <xdr:spPr>
        <a:xfrm>
          <a:off x="6530628" y="164272"/>
          <a:ext cx="2645796" cy="8841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23814</xdr:colOff>
      <xdr:row>19</xdr:row>
      <xdr:rowOff>157349</xdr:rowOff>
    </xdr:from>
    <xdr:to>
      <xdr:col>3</xdr:col>
      <xdr:colOff>287446</xdr:colOff>
      <xdr:row>26</xdr:row>
      <xdr:rowOff>13124</xdr:rowOff>
    </xdr:to>
    <xdr:pic>
      <xdr:nvPicPr>
        <xdr:cNvPr id="3" name="Grafik 2">
          <a:extLst>
            <a:ext uri="{FF2B5EF4-FFF2-40B4-BE49-F238E27FC236}">
              <a16:creationId xmlns:a16="http://schemas.microsoft.com/office/drawing/2014/main" id="{AA094869-0AC2-498F-A705-DF5728BDFC78}"/>
            </a:ext>
          </a:extLst>
        </xdr:cNvPr>
        <xdr:cNvPicPr>
          <a:picLocks noChangeAspect="1"/>
        </xdr:cNvPicPr>
      </xdr:nvPicPr>
      <xdr:blipFill>
        <a:blip xmlns:r="http://schemas.openxmlformats.org/officeDocument/2006/relationships" r:embed="rId1"/>
        <a:stretch>
          <a:fillRect/>
        </a:stretch>
      </xdr:blipFill>
      <xdr:spPr>
        <a:xfrm>
          <a:off x="351897" y="6708432"/>
          <a:ext cx="3028422" cy="964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105</xdr:row>
      <xdr:rowOff>38100</xdr:rowOff>
    </xdr:from>
    <xdr:to>
      <xdr:col>1</xdr:col>
      <xdr:colOff>1737360</xdr:colOff>
      <xdr:row>111</xdr:row>
      <xdr:rowOff>97983</xdr:rowOff>
    </xdr:to>
    <xdr:pic>
      <xdr:nvPicPr>
        <xdr:cNvPr id="2" name="Grafik 1">
          <a:extLst>
            <a:ext uri="{FF2B5EF4-FFF2-40B4-BE49-F238E27FC236}">
              <a16:creationId xmlns:a16="http://schemas.microsoft.com/office/drawing/2014/main" id="{CA38A798-BE60-4047-9A7B-4EDC20F1CC06}"/>
            </a:ext>
          </a:extLst>
        </xdr:cNvPr>
        <xdr:cNvPicPr>
          <a:picLocks noChangeAspect="1"/>
        </xdr:cNvPicPr>
      </xdr:nvPicPr>
      <xdr:blipFill>
        <a:blip xmlns:r="http://schemas.openxmlformats.org/officeDocument/2006/relationships" r:embed="rId1"/>
        <a:stretch>
          <a:fillRect/>
        </a:stretch>
      </xdr:blipFill>
      <xdr:spPr>
        <a:xfrm>
          <a:off x="114300" y="12039600"/>
          <a:ext cx="3181350" cy="10390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171450</xdr:colOff>
      <xdr:row>84</xdr:row>
      <xdr:rowOff>28575</xdr:rowOff>
    </xdr:from>
    <xdr:to>
      <xdr:col>2</xdr:col>
      <xdr:colOff>9525</xdr:colOff>
      <xdr:row>91</xdr:row>
      <xdr:rowOff>5358</xdr:rowOff>
    </xdr:to>
    <xdr:pic>
      <xdr:nvPicPr>
        <xdr:cNvPr id="2" name="Grafik 1">
          <a:extLst>
            <a:ext uri="{FF2B5EF4-FFF2-40B4-BE49-F238E27FC236}">
              <a16:creationId xmlns:a16="http://schemas.microsoft.com/office/drawing/2014/main" id="{1B38BBC3-8D68-4A87-BA7E-020E05E4E355}"/>
            </a:ext>
          </a:extLst>
        </xdr:cNvPr>
        <xdr:cNvPicPr>
          <a:picLocks noChangeAspect="1"/>
        </xdr:cNvPicPr>
      </xdr:nvPicPr>
      <xdr:blipFill>
        <a:blip xmlns:r="http://schemas.openxmlformats.org/officeDocument/2006/relationships" r:embed="rId1"/>
        <a:stretch>
          <a:fillRect/>
        </a:stretch>
      </xdr:blipFill>
      <xdr:spPr>
        <a:xfrm>
          <a:off x="171450" y="10487025"/>
          <a:ext cx="3267075" cy="11102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111</xdr:row>
      <xdr:rowOff>76199</xdr:rowOff>
    </xdr:from>
    <xdr:to>
      <xdr:col>1</xdr:col>
      <xdr:colOff>1628775</xdr:colOff>
      <xdr:row>118</xdr:row>
      <xdr:rowOff>56731</xdr:rowOff>
    </xdr:to>
    <xdr:pic>
      <xdr:nvPicPr>
        <xdr:cNvPr id="2" name="Grafik 1">
          <a:extLst>
            <a:ext uri="{FF2B5EF4-FFF2-40B4-BE49-F238E27FC236}">
              <a16:creationId xmlns:a16="http://schemas.microsoft.com/office/drawing/2014/main" id="{0D05E27D-1F16-4CD3-A6B9-308FADF5A5F7}"/>
            </a:ext>
          </a:extLst>
        </xdr:cNvPr>
        <xdr:cNvPicPr>
          <a:picLocks noChangeAspect="1"/>
        </xdr:cNvPicPr>
      </xdr:nvPicPr>
      <xdr:blipFill>
        <a:blip xmlns:r="http://schemas.openxmlformats.org/officeDocument/2006/relationships" r:embed="rId1"/>
        <a:stretch>
          <a:fillRect/>
        </a:stretch>
      </xdr:blipFill>
      <xdr:spPr>
        <a:xfrm>
          <a:off x="171450" y="5581649"/>
          <a:ext cx="3400425" cy="111400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315</xdr:colOff>
      <xdr:row>3</xdr:row>
      <xdr:rowOff>22412</xdr:rowOff>
    </xdr:from>
    <xdr:to>
      <xdr:col>37</xdr:col>
      <xdr:colOff>739912</xdr:colOff>
      <xdr:row>38</xdr:row>
      <xdr:rowOff>22412</xdr:rowOff>
    </xdr:to>
    <xdr:graphicFrame macro="">
      <xdr:nvGraphicFramePr>
        <xdr:cNvPr id="2" name="Diagramm 1">
          <a:extLst>
            <a:ext uri="{FF2B5EF4-FFF2-40B4-BE49-F238E27FC236}">
              <a16:creationId xmlns:a16="http://schemas.microsoft.com/office/drawing/2014/main" id="{2E5A7689-98E5-48FF-803E-FAF8B9F93E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0</xdr:colOff>
      <xdr:row>41</xdr:row>
      <xdr:rowOff>0</xdr:rowOff>
    </xdr:from>
    <xdr:to>
      <xdr:col>37</xdr:col>
      <xdr:colOff>734786</xdr:colOff>
      <xdr:row>77</xdr:row>
      <xdr:rowOff>16565</xdr:rowOff>
    </xdr:to>
    <xdr:graphicFrame macro="">
      <xdr:nvGraphicFramePr>
        <xdr:cNvPr id="3" name="Diagramm 2">
          <a:extLst>
            <a:ext uri="{FF2B5EF4-FFF2-40B4-BE49-F238E27FC236}">
              <a16:creationId xmlns:a16="http://schemas.microsoft.com/office/drawing/2014/main" id="{AA5E17A0-06DB-4FB0-960A-A1FB432F48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41</xdr:col>
      <xdr:colOff>0</xdr:colOff>
      <xdr:row>41</xdr:row>
      <xdr:rowOff>0</xdr:rowOff>
    </xdr:from>
    <xdr:to>
      <xdr:col>50</xdr:col>
      <xdr:colOff>750207</xdr:colOff>
      <xdr:row>76</xdr:row>
      <xdr:rowOff>116272</xdr:rowOff>
    </xdr:to>
    <xdr:graphicFrame macro="">
      <xdr:nvGraphicFramePr>
        <xdr:cNvPr id="9" name="Diagramm 8">
          <a:extLst>
            <a:ext uri="{FF2B5EF4-FFF2-40B4-BE49-F238E27FC236}">
              <a16:creationId xmlns:a16="http://schemas.microsoft.com/office/drawing/2014/main" id="{B7CE62DA-B8FD-4A59-9F6E-19A6871C45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xdr:col>
      <xdr:colOff>0</xdr:colOff>
      <xdr:row>80</xdr:row>
      <xdr:rowOff>0</xdr:rowOff>
    </xdr:from>
    <xdr:to>
      <xdr:col>37</xdr:col>
      <xdr:colOff>743858</xdr:colOff>
      <xdr:row>117</xdr:row>
      <xdr:rowOff>7414</xdr:rowOff>
    </xdr:to>
    <xdr:graphicFrame macro="">
      <xdr:nvGraphicFramePr>
        <xdr:cNvPr id="10" name="Diagramm 9">
          <a:extLst>
            <a:ext uri="{FF2B5EF4-FFF2-40B4-BE49-F238E27FC236}">
              <a16:creationId xmlns:a16="http://schemas.microsoft.com/office/drawing/2014/main" id="{10E63A3F-0A8E-4256-BAF6-F112B9C66C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0</xdr:colOff>
      <xdr:row>80</xdr:row>
      <xdr:rowOff>0</xdr:rowOff>
    </xdr:from>
    <xdr:to>
      <xdr:col>50</xdr:col>
      <xdr:colOff>743858</xdr:colOff>
      <xdr:row>117</xdr:row>
      <xdr:rowOff>7414</xdr:rowOff>
    </xdr:to>
    <xdr:graphicFrame macro="">
      <xdr:nvGraphicFramePr>
        <xdr:cNvPr id="11" name="Diagramm 10">
          <a:extLst>
            <a:ext uri="{FF2B5EF4-FFF2-40B4-BE49-F238E27FC236}">
              <a16:creationId xmlns:a16="http://schemas.microsoft.com/office/drawing/2014/main" id="{E8F999A0-1644-43D2-B8B3-03C66DF15A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85</xdr:row>
      <xdr:rowOff>0</xdr:rowOff>
    </xdr:from>
    <xdr:to>
      <xdr:col>1</xdr:col>
      <xdr:colOff>2449742</xdr:colOff>
      <xdr:row>93</xdr:row>
      <xdr:rowOff>0</xdr:rowOff>
    </xdr:to>
    <xdr:pic>
      <xdr:nvPicPr>
        <xdr:cNvPr id="7" name="Grafik 6">
          <a:extLst>
            <a:ext uri="{FF2B5EF4-FFF2-40B4-BE49-F238E27FC236}">
              <a16:creationId xmlns:a16="http://schemas.microsoft.com/office/drawing/2014/main" id="{CB57BB1F-D7C2-4FF2-AB96-1CB4F11D84EC}"/>
            </a:ext>
          </a:extLst>
        </xdr:cNvPr>
        <xdr:cNvPicPr>
          <a:picLocks noChangeAspect="1"/>
        </xdr:cNvPicPr>
      </xdr:nvPicPr>
      <xdr:blipFill>
        <a:blip xmlns:r="http://schemas.openxmlformats.org/officeDocument/2006/relationships" r:embed="rId6"/>
        <a:stretch>
          <a:fillRect/>
        </a:stretch>
      </xdr:blipFill>
      <xdr:spPr>
        <a:xfrm>
          <a:off x="0" y="14641286"/>
          <a:ext cx="3905706" cy="1306285"/>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0.66098</cdr:x>
      <cdr:y>0.95691</cdr:y>
    </cdr:from>
    <cdr:to>
      <cdr:x>1</cdr:x>
      <cdr:y>1</cdr:y>
    </cdr:to>
    <cdr:sp macro="" textlink="">
      <cdr:nvSpPr>
        <cdr:cNvPr id="2" name="Textfeld 1">
          <a:extLst xmlns:a="http://schemas.openxmlformats.org/drawingml/2006/main">
            <a:ext uri="{FF2B5EF4-FFF2-40B4-BE49-F238E27FC236}">
              <a16:creationId xmlns:a16="http://schemas.microsoft.com/office/drawing/2014/main" id="{077D8A38-6818-42BD-8D81-6B89088A4FFB}"/>
            </a:ext>
          </a:extLst>
        </cdr:cNvPr>
        <cdr:cNvSpPr txBox="1"/>
      </cdr:nvSpPr>
      <cdr:spPr>
        <a:xfrm xmlns:a="http://schemas.openxmlformats.org/drawingml/2006/main">
          <a:off x="5244038" y="5969001"/>
          <a:ext cx="2689736" cy="26877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GB" sz="1000" i="1">
              <a:solidFill>
                <a:schemeClr val="bg1">
                  <a:lumMod val="75000"/>
                </a:schemeClr>
              </a:solidFill>
            </a:rPr>
            <a:t>*ohne Landnutzungsänderung</a:t>
          </a:r>
        </a:p>
      </cdr:txBody>
    </cdr:sp>
  </cdr:relSizeAnchor>
</c:userShapes>
</file>

<file path=xl/theme/theme1.xml><?xml version="1.0" encoding="utf-8"?>
<a:theme xmlns:a="http://schemas.openxmlformats.org/drawingml/2006/main" name="ifeu">
  <a:themeElements>
    <a:clrScheme name="Benutzerdefiniert 1">
      <a:dk1>
        <a:sysClr val="windowText" lastClr="000000"/>
      </a:dk1>
      <a:lt1>
        <a:sysClr val="window" lastClr="FFFFFF"/>
      </a:lt1>
      <a:dk2>
        <a:srgbClr val="626B71"/>
      </a:dk2>
      <a:lt2>
        <a:srgbClr val="D2D12A"/>
      </a:lt2>
      <a:accent1>
        <a:srgbClr val="93C120"/>
      </a:accent1>
      <a:accent2>
        <a:srgbClr val="AE6C2D"/>
      </a:accent2>
      <a:accent3>
        <a:srgbClr val="EFD444"/>
      </a:accent3>
      <a:accent4>
        <a:srgbClr val="E98F00"/>
      </a:accent4>
      <a:accent5>
        <a:srgbClr val="BF303F"/>
      </a:accent5>
      <a:accent6>
        <a:srgbClr val="2F4E66"/>
      </a:accent6>
      <a:hlink>
        <a:srgbClr val="93C120"/>
      </a:hlink>
      <a:folHlink>
        <a:srgbClr val="BF303F"/>
      </a:folHlink>
    </a:clrScheme>
    <a:fontScheme name="Larissa">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2">
            <a:lumMod val="60000"/>
            <a:lumOff val="40000"/>
          </a:schemeClr>
        </a:solidFill>
        <a:ln>
          <a:noFill/>
        </a:ln>
      </a:spPr>
      <a:bodyPr rtlCol="0" anchor="t" anchorCtr="0"/>
      <a:lstStyle>
        <a:defPPr>
          <a:defRPr dirty="0" err="1"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oya.engel@norderstedt.de" TargetMode="External"/><Relationship Id="rId7" Type="http://schemas.openxmlformats.org/officeDocument/2006/relationships/drawing" Target="../drawings/drawing1.xml"/><Relationship Id="rId2" Type="http://schemas.openxmlformats.org/officeDocument/2006/relationships/hyperlink" Target="mailto:herbert.bruening@norderstedt.de" TargetMode="External"/><Relationship Id="rId1" Type="http://schemas.openxmlformats.org/officeDocument/2006/relationships/hyperlink" Target="http://www.norderstedt.de/" TargetMode="External"/><Relationship Id="rId6" Type="http://schemas.openxmlformats.org/officeDocument/2006/relationships/printerSettings" Target="../printerSettings/printerSettings1.bin"/><Relationship Id="rId5" Type="http://schemas.openxmlformats.org/officeDocument/2006/relationships/hyperlink" Target="https://www.norderstedt.de/Climate-4-CAST" TargetMode="External"/><Relationship Id="rId4" Type="http://schemas.openxmlformats.org/officeDocument/2006/relationships/hyperlink" Target="https://interreg-baltic.eu/project/climate-4-cas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kba.de/DE/Statistik/Produktkatalog/produkte/Fahrzeuge/fz1_b_uebersicht.html?nn=3514348" TargetMode="External"/><Relationship Id="rId13" Type="http://schemas.openxmlformats.org/officeDocument/2006/relationships/hyperlink" Target="https://www.klimaschutz.de/sites/default/files/mediathek/dokumente/BISKO_Methodenpapier.pdf" TargetMode="External"/><Relationship Id="rId18" Type="http://schemas.openxmlformats.org/officeDocument/2006/relationships/drawing" Target="../drawings/drawing3.xml"/><Relationship Id="rId3" Type="http://schemas.openxmlformats.org/officeDocument/2006/relationships/hyperlink" Target="https://www.kba.de/DE/Statistik/Produktkatalog/produkte/Fahrzeuge/fz3_b_uebersicht.html" TargetMode="External"/><Relationship Id="rId7" Type="http://schemas.openxmlformats.org/officeDocument/2006/relationships/hyperlink" Target="https://www.kba.de/DE/Statistik/Produktkatalog/produkte/Fahrzeuge/fz1_b_uebersicht.html?nn=3514348" TargetMode="External"/><Relationship Id="rId12" Type="http://schemas.openxmlformats.org/officeDocument/2006/relationships/hyperlink" Target="https://www.statistik-nord.de/zahlen-fakten/landwirtschaft/viehbestand-und-tierische-erzeugung" TargetMode="External"/><Relationship Id="rId17" Type="http://schemas.openxmlformats.org/officeDocument/2006/relationships/printerSettings" Target="../printerSettings/printerSettings3.bin"/><Relationship Id="rId2" Type="http://schemas.openxmlformats.org/officeDocument/2006/relationships/hyperlink" Target="https://www.kba.de/DE/Statistik/Produktkatalog/produkte/Fahrzeuge/fz3_b_uebersicht.html" TargetMode="External"/><Relationship Id="rId16" Type="http://schemas.openxmlformats.org/officeDocument/2006/relationships/hyperlink" Target="https://www.statistik-nord.de/zahlen-fakten/landwirtschaft/viehbestand-und-tierische-erzeugung" TargetMode="External"/><Relationship Id="rId20" Type="http://schemas.openxmlformats.org/officeDocument/2006/relationships/comments" Target="../comments1.xml"/><Relationship Id="rId1" Type="http://schemas.openxmlformats.org/officeDocument/2006/relationships/hyperlink" Target="https://www.regionalstatistik.de/genesis/online?operation=statistic&amp;levelindex=0&amp;levelid=1748000242151&amp;code=12411" TargetMode="External"/><Relationship Id="rId6" Type="http://schemas.openxmlformats.org/officeDocument/2006/relationships/hyperlink" Target="https://www.kba.de/DE/Statistik/Produktkatalog/produkte/Fahrzeuge/fz1_b_uebersicht.html?nn=3514348" TargetMode="External"/><Relationship Id="rId11" Type="http://schemas.openxmlformats.org/officeDocument/2006/relationships/hyperlink" Target="https://www.kba.de/DE/Statistik/Produktkatalog/produkte/Fahrzeuge/fz1_b_uebersicht.html?nn=3514348" TargetMode="External"/><Relationship Id="rId5" Type="http://schemas.openxmlformats.org/officeDocument/2006/relationships/hyperlink" Target="https://www.kba.de/DE/Statistik/Produktkatalog/produkte/Fahrzeuge/fz1_b_uebersicht.html?nn=3514348" TargetMode="External"/><Relationship Id="rId15" Type="http://schemas.openxmlformats.org/officeDocument/2006/relationships/hyperlink" Target="https://www.statistik-nord.de/zahlen-fakten/landwirtschaft/viehbestand-und-tierische-erzeugung" TargetMode="External"/><Relationship Id="rId10" Type="http://schemas.openxmlformats.org/officeDocument/2006/relationships/hyperlink" Target="https://www.dehst.de/SiteGlobals/Forms/Suche/Expertensuche/Servicesuche_Header_Formular.html?nn=282252&amp;resourceId=890788&amp;input_=506016&amp;pageLocale=de&amp;cl2Categories_Themen=&amp;cl2Categories_Themen.GROUP=1&amp;templateQueryString=anlagenliste&amp;submit=" TargetMode="External"/><Relationship Id="rId19" Type="http://schemas.openxmlformats.org/officeDocument/2006/relationships/vmlDrawing" Target="../drawings/vmlDrawing1.vml"/><Relationship Id="rId4" Type="http://schemas.openxmlformats.org/officeDocument/2006/relationships/hyperlink" Target="https://www.kba.de/DE/Statistik/Produktkatalog/produkte/Fahrzeuge/fz1_b_uebersicht.html?nn=3514348" TargetMode="External"/><Relationship Id="rId9" Type="http://schemas.openxmlformats.org/officeDocument/2006/relationships/hyperlink" Target="https://www.kba.de/DE/Statistik/Produktkatalog/produkte/Fahrzeuge/fz3_b_uebersicht.html" TargetMode="External"/><Relationship Id="rId14" Type="http://schemas.openxmlformats.org/officeDocument/2006/relationships/hyperlink" Target="https://www.klimaschutz.de/sites/default/files/mediathek/dokumente/BISKO_Methodenpapier.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kba.de/DE/Statistik/Kraftverkehr/VerkehrKilometer/vk_inlaenderfahrleistung/vk_inlaenderfahrleistung_node.html" TargetMode="External"/><Relationship Id="rId13" Type="http://schemas.openxmlformats.org/officeDocument/2006/relationships/hyperlink" Target="https://www.ifeu.de/fileadmin/uploads/Publikationen/Energie/IkKa/Neue_Versionen/IkKa_%E2%80%93_Technischer_Annex.pdf" TargetMode="External"/><Relationship Id="rId18" Type="http://schemas.openxmlformats.org/officeDocument/2006/relationships/hyperlink" Target="https://www.umweltbundesamt.de/sites/default/files/medien/11850/publikationen/hintergrunddaten-emissionsbilanz_erneuerbarer_energietraeger_2023_feb.xlsx" TargetMode="External"/><Relationship Id="rId26" Type="http://schemas.openxmlformats.org/officeDocument/2006/relationships/hyperlink" Target="https://www.klimaschutz.de/sites/default/files/mediathek/dokumente/BISKO_Methodenpapier.pdf" TargetMode="External"/><Relationship Id="rId3" Type="http://schemas.openxmlformats.org/officeDocument/2006/relationships/hyperlink" Target="https://www.umweltbundesamt.de/sites/default/files/medien/11850/publikationen/13_2025_cc.pdf" TargetMode="External"/><Relationship Id="rId21" Type="http://schemas.openxmlformats.org/officeDocument/2006/relationships/hyperlink" Target="https://www.kba.de/DE/Statistik/Kraftverkehr/VerkehrKilometer/vk_inlaenderfahrleistung/vk_inlaenderfahrleistung_node.html" TargetMode="External"/><Relationship Id="rId7" Type="http://schemas.openxmlformats.org/officeDocument/2006/relationships/hyperlink" Target="https://www.kba.de/DE/Statistik/Kraftverkehr/VerkehrKilometer/vk_inlaenderfahrleistung/vk_inlaenderfahrleistung_node.html" TargetMode="External"/><Relationship Id="rId12" Type="http://schemas.openxmlformats.org/officeDocument/2006/relationships/hyperlink" Target="https://www.ifeu.de/fileadmin/uploads/Publikationen/Energie/IkKa/Neue_Versionen/IkKa_%E2%80%93_Technischer_Annex.pdf" TargetMode="External"/><Relationship Id="rId17" Type="http://schemas.openxmlformats.org/officeDocument/2006/relationships/hyperlink" Target="https://www.ifeu.de/fileadmin/uploads/Publikationen/Energie/IkKa/Neue_Versionen/IkKa_%E2%80%93_Technischer_Annex.pdf" TargetMode="External"/><Relationship Id="rId25" Type="http://schemas.openxmlformats.org/officeDocument/2006/relationships/hyperlink" Target="https://www.klimaschutz.de/sites/default/files/mediathek/dokumente/BISKO_Methodenpapier.pdf" TargetMode="External"/><Relationship Id="rId2" Type="http://schemas.openxmlformats.org/officeDocument/2006/relationships/hyperlink" Target="https://www.destatis.de/DE/Themen/Gesellschaft-Umwelt/Bevoelkerung/Bevoelkerungsstand/Tabellen/liste-gebietstand.html" TargetMode="External"/><Relationship Id="rId16" Type="http://schemas.openxmlformats.org/officeDocument/2006/relationships/hyperlink" Target="https://www.ifeu.de/fileadmin/uploads/Publikationen/Energie/IkKa/Neue_Versionen/IkKa_%E2%80%93_Technischer_Annex.pdf" TargetMode="External"/><Relationship Id="rId20" Type="http://schemas.openxmlformats.org/officeDocument/2006/relationships/hyperlink" Target="https://www.umweltbundesamt.de/daten/umweltzustand-trends/klima/treibhausgas-emissionen-in-deutschland" TargetMode="External"/><Relationship Id="rId29" Type="http://schemas.openxmlformats.org/officeDocument/2006/relationships/hyperlink" Target="https://www.ifeu.de/methoden-tools/modelle/tremod" TargetMode="External"/><Relationship Id="rId1" Type="http://schemas.openxmlformats.org/officeDocument/2006/relationships/hyperlink" Target="https://uba.co2-rechner.de/de_DE/" TargetMode="External"/><Relationship Id="rId6" Type="http://schemas.openxmlformats.org/officeDocument/2006/relationships/hyperlink" Target="https://www.bmv.de/viz" TargetMode="External"/><Relationship Id="rId11" Type="http://schemas.openxmlformats.org/officeDocument/2006/relationships/hyperlink" Target="https://www.ifeu.de/fileadmin/uploads/Publikationen/Energie/IkKa/Neue_Versionen/IkKa_%E2%80%93_Technischer_Annex.pdf" TargetMode="External"/><Relationship Id="rId24" Type="http://schemas.openxmlformats.org/officeDocument/2006/relationships/hyperlink" Target="https://www.klimaschutz.de/sites/default/files/mediathek/dokumente/BISKO_Methodenpapier.pdf" TargetMode="External"/><Relationship Id="rId32" Type="http://schemas.openxmlformats.org/officeDocument/2006/relationships/drawing" Target="../drawings/drawing4.xml"/><Relationship Id="rId5" Type="http://schemas.openxmlformats.org/officeDocument/2006/relationships/hyperlink" Target="https://www.bmv.de/viz" TargetMode="External"/><Relationship Id="rId15" Type="http://schemas.openxmlformats.org/officeDocument/2006/relationships/hyperlink" Target="https://www.ifeu.de/fileadmin/uploads/Publikationen/Energie/IkKa/Neue_Versionen/IkKa_%E2%80%93_Technischer_Annex.pdf" TargetMode="External"/><Relationship Id="rId23" Type="http://schemas.openxmlformats.org/officeDocument/2006/relationships/hyperlink" Target="https://www.klimaschutz.de/sites/default/files/mediathek/dokumente/BISKO_Methodenpapier.pdf" TargetMode="External"/><Relationship Id="rId28" Type="http://schemas.openxmlformats.org/officeDocument/2006/relationships/hyperlink" Target="https://www.ifeu.de/methoden-tools/modelle/tremod" TargetMode="External"/><Relationship Id="rId10" Type="http://schemas.openxmlformats.org/officeDocument/2006/relationships/hyperlink" Target="https://www.ifeu.de/fileadmin/uploads/Publikationen/Energie/IkKa/Neue_Versionen/IkKa_%E2%80%93_Technischer_Annex.pdf" TargetMode="External"/><Relationship Id="rId19" Type="http://schemas.openxmlformats.org/officeDocument/2006/relationships/hyperlink" Target="https://www.kba.de/DE/Statistik/Kraftverkehr/VerkehrKilometer/vk_inlaenderfahrleistung/vk_inlaenderfahrleistung_node.html" TargetMode="External"/><Relationship Id="rId31" Type="http://schemas.openxmlformats.org/officeDocument/2006/relationships/printerSettings" Target="../printerSettings/printerSettings4.bin"/><Relationship Id="rId4" Type="http://schemas.openxmlformats.org/officeDocument/2006/relationships/hyperlink" Target="https://www.umweltbundesamt.de/sites/default/files/medien/11850/publikationen/hintergrunddaten-emissionsbilanz_erneuerbarer_energietraeger_2023_feb.xlsx" TargetMode="External"/><Relationship Id="rId9" Type="http://schemas.openxmlformats.org/officeDocument/2006/relationships/hyperlink" Target="https://www.kba.de/DE/Statistik/Kraftverkehr/VerkehrKilometer/vk_inlaenderfahrleistung/vk_inlaenderfahrleistung_node.html" TargetMode="External"/><Relationship Id="rId14" Type="http://schemas.openxmlformats.org/officeDocument/2006/relationships/hyperlink" Target="https://www.ifeu.de/fileadmin/uploads/Publikationen/Energie/IkKa/Neue_Versionen/IkKa_%E2%80%93_Technischer_Annex.pdf" TargetMode="External"/><Relationship Id="rId22" Type="http://schemas.openxmlformats.org/officeDocument/2006/relationships/hyperlink" Target="https://www.klimaschutz.de/sites/default/files/mediathek/dokumente/BISKO_Methodenpapier.pdf" TargetMode="External"/><Relationship Id="rId27" Type="http://schemas.openxmlformats.org/officeDocument/2006/relationships/hyperlink" Target="https://www.klimaschutz.de/sites/default/files/mediathek/dokumente/BISKO_Methodenpapier.pdf" TargetMode="External"/><Relationship Id="rId30" Type="http://schemas.openxmlformats.org/officeDocument/2006/relationships/hyperlink" Target="https://www.umweltbundesamt.de/daten/umweltzustand-trends/klima/treibhausgas-emissionen-in-deutschland"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1"/>
  <sheetViews>
    <sheetView zoomScale="90" zoomScaleNormal="90" zoomScalePageLayoutView="130" workbookViewId="0">
      <selection activeCell="H14" sqref="H14"/>
    </sheetView>
  </sheetViews>
  <sheetFormatPr baseColWidth="10" defaultColWidth="12.42578125" defaultRowHeight="12.75" x14ac:dyDescent="0.2"/>
  <cols>
    <col min="1" max="1" width="6.140625" style="15" customWidth="1"/>
    <col min="2" max="2" width="23.85546875" style="15" customWidth="1"/>
    <col min="3" max="9" width="12.42578125" style="15"/>
    <col min="10" max="10" width="21.140625" style="15" customWidth="1"/>
    <col min="11" max="16384" width="12.42578125" style="15"/>
  </cols>
  <sheetData>
    <row r="1" spans="2:7" ht="27.75" customHeight="1" x14ac:dyDescent="0.2"/>
    <row r="2" spans="2:7" ht="31.5" customHeight="1" x14ac:dyDescent="0.2">
      <c r="B2" s="138" t="s">
        <v>296</v>
      </c>
      <c r="C2" s="139"/>
      <c r="D2" s="139"/>
      <c r="E2" s="139"/>
      <c r="F2" s="139"/>
      <c r="G2" s="140"/>
    </row>
    <row r="3" spans="2:7" ht="13.5" customHeight="1" x14ac:dyDescent="0.2">
      <c r="B3" s="144" t="s">
        <v>308</v>
      </c>
    </row>
    <row r="6" spans="2:7" ht="15" x14ac:dyDescent="0.2">
      <c r="B6" s="114" t="s">
        <v>309</v>
      </c>
    </row>
    <row r="7" spans="2:7" ht="15" x14ac:dyDescent="0.2">
      <c r="B7" s="141" t="s">
        <v>310</v>
      </c>
      <c r="C7" s="16"/>
      <c r="D7" s="16"/>
      <c r="E7" s="16"/>
    </row>
    <row r="8" spans="2:7" ht="15" x14ac:dyDescent="0.2">
      <c r="B8" s="141" t="s">
        <v>311</v>
      </c>
      <c r="C8" s="16"/>
      <c r="D8" s="16"/>
      <c r="E8" s="16"/>
    </row>
    <row r="9" spans="2:7" ht="15" x14ac:dyDescent="0.2">
      <c r="B9" s="141" t="s">
        <v>312</v>
      </c>
      <c r="C9" s="16"/>
      <c r="D9" s="16"/>
      <c r="E9" s="16"/>
    </row>
    <row r="10" spans="2:7" ht="15" x14ac:dyDescent="0.2">
      <c r="B10" s="141" t="s">
        <v>313</v>
      </c>
      <c r="C10" s="16"/>
      <c r="D10" s="16"/>
      <c r="E10" s="16"/>
    </row>
    <row r="11" spans="2:7" x14ac:dyDescent="0.2">
      <c r="B11" s="142" t="s">
        <v>314</v>
      </c>
      <c r="C11" s="16"/>
      <c r="D11" s="16"/>
      <c r="E11" s="16"/>
    </row>
    <row r="12" spans="2:7" ht="15" x14ac:dyDescent="0.2">
      <c r="B12" s="114"/>
    </row>
    <row r="13" spans="2:7" ht="15" x14ac:dyDescent="0.2">
      <c r="B13" s="114" t="s">
        <v>315</v>
      </c>
    </row>
    <row r="14" spans="2:7" ht="15" x14ac:dyDescent="0.2">
      <c r="B14" s="141" t="s">
        <v>316</v>
      </c>
      <c r="C14" s="16"/>
      <c r="D14" s="16"/>
      <c r="E14" s="16"/>
    </row>
    <row r="15" spans="2:7" ht="15" x14ac:dyDescent="0.2">
      <c r="B15" s="141" t="s">
        <v>317</v>
      </c>
      <c r="C15" s="16"/>
      <c r="D15" s="16"/>
      <c r="E15" s="16"/>
    </row>
    <row r="16" spans="2:7" ht="15" x14ac:dyDescent="0.2">
      <c r="B16" s="141" t="s">
        <v>318</v>
      </c>
      <c r="C16" s="16"/>
      <c r="D16" s="16"/>
      <c r="E16" s="16"/>
    </row>
    <row r="17" spans="2:10" ht="15" x14ac:dyDescent="0.2">
      <c r="B17" s="141" t="s">
        <v>319</v>
      </c>
      <c r="C17" s="16"/>
      <c r="D17" s="16"/>
      <c r="E17" s="16"/>
    </row>
    <row r="18" spans="2:10" ht="15" x14ac:dyDescent="0.2">
      <c r="B18" s="141" t="s">
        <v>312</v>
      </c>
      <c r="C18" s="16"/>
      <c r="D18" s="16"/>
      <c r="E18" s="16"/>
    </row>
    <row r="19" spans="2:10" ht="15" x14ac:dyDescent="0.2">
      <c r="B19" s="141" t="s">
        <v>320</v>
      </c>
      <c r="C19" s="16"/>
      <c r="D19" s="16"/>
      <c r="E19" s="16"/>
    </row>
    <row r="20" spans="2:10" ht="15" x14ac:dyDescent="0.2">
      <c r="B20" s="116"/>
    </row>
    <row r="21" spans="2:10" ht="15" x14ac:dyDescent="0.2">
      <c r="B21" s="114" t="s">
        <v>321</v>
      </c>
    </row>
    <row r="22" spans="2:10" ht="15" x14ac:dyDescent="0.2">
      <c r="B22" s="143" t="s">
        <v>358</v>
      </c>
      <c r="C22" s="16"/>
      <c r="D22" s="16"/>
      <c r="E22" s="16"/>
    </row>
    <row r="23" spans="2:10" ht="15" x14ac:dyDescent="0.2">
      <c r="B23" s="141" t="s">
        <v>322</v>
      </c>
      <c r="C23" s="16"/>
      <c r="D23" s="16"/>
      <c r="E23" s="16"/>
    </row>
    <row r="24" spans="2:10" ht="15" x14ac:dyDescent="0.2">
      <c r="B24" s="141" t="s">
        <v>323</v>
      </c>
      <c r="C24" s="16"/>
      <c r="D24" s="16"/>
      <c r="E24" s="16"/>
    </row>
    <row r="25" spans="2:10" ht="15" x14ac:dyDescent="0.2">
      <c r="B25" s="141" t="s">
        <v>324</v>
      </c>
      <c r="C25" s="16"/>
      <c r="D25" s="16"/>
      <c r="E25" s="16"/>
    </row>
    <row r="26" spans="2:10" ht="15" x14ac:dyDescent="0.2">
      <c r="B26" s="116"/>
    </row>
    <row r="27" spans="2:10" ht="15" x14ac:dyDescent="0.2">
      <c r="B27" s="145" t="s">
        <v>359</v>
      </c>
      <c r="C27" s="117"/>
    </row>
    <row r="28" spans="2:10" ht="15" x14ac:dyDescent="0.2">
      <c r="B28" s="116"/>
    </row>
    <row r="29" spans="2:10" ht="30.6" customHeight="1" x14ac:dyDescent="0.2">
      <c r="B29" s="149" t="s">
        <v>325</v>
      </c>
      <c r="C29" s="149"/>
      <c r="D29" s="149"/>
      <c r="E29" s="149"/>
      <c r="F29" s="149"/>
      <c r="G29" s="149"/>
      <c r="H29" s="149"/>
      <c r="I29" s="149"/>
      <c r="J29" s="149"/>
    </row>
    <row r="30" spans="2:10" ht="15" x14ac:dyDescent="0.2">
      <c r="B30" s="116" t="s">
        <v>326</v>
      </c>
      <c r="C30" s="119" t="s">
        <v>328</v>
      </c>
    </row>
    <row r="31" spans="2:10" ht="15" x14ac:dyDescent="0.2">
      <c r="B31" s="116" t="s">
        <v>327</v>
      </c>
      <c r="C31" s="119" t="s">
        <v>329</v>
      </c>
    </row>
  </sheetData>
  <mergeCells count="1">
    <mergeCell ref="B29:J29"/>
  </mergeCells>
  <hyperlinks>
    <hyperlink ref="B11" r:id="rId1" xr:uid="{00000000-0004-0000-0000-000000000000}"/>
    <hyperlink ref="B16" r:id="rId2" display="mailto:herbert.bruening@norderstedt.de" xr:uid="{00000000-0004-0000-0000-000001000000}"/>
    <hyperlink ref="B17" r:id="rId3" display="mailto:toya.engel@norderstedt.de" xr:uid="{00000000-0004-0000-0000-000002000000}"/>
    <hyperlink ref="C30" r:id="rId4" xr:uid="{00000000-0004-0000-0000-000003000000}"/>
    <hyperlink ref="C31" r:id="rId5" xr:uid="{00000000-0004-0000-0000-000004000000}"/>
  </hyperlinks>
  <pageMargins left="0.7" right="0.7" top="0.75" bottom="0.75" header="0.3" footer="0.3"/>
  <pageSetup paperSize="9"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19"/>
  <sheetViews>
    <sheetView topLeftCell="B1" zoomScale="121" zoomScaleNormal="90" zoomScalePageLayoutView="130" workbookViewId="0">
      <selection activeCell="L7" sqref="L7"/>
    </sheetView>
  </sheetViews>
  <sheetFormatPr baseColWidth="10" defaultColWidth="12.42578125" defaultRowHeight="12.75" x14ac:dyDescent="0.2"/>
  <cols>
    <col min="1" max="1" width="4.85546875" style="15" customWidth="1"/>
    <col min="2" max="2" width="29" style="15" customWidth="1"/>
    <col min="3" max="9" width="12.42578125" style="121"/>
    <col min="10" max="10" width="17.42578125" style="121" customWidth="1"/>
    <col min="11" max="16384" width="12.42578125" style="15"/>
  </cols>
  <sheetData>
    <row r="1" spans="2:10" ht="21" x14ac:dyDescent="0.35">
      <c r="B1" s="120" t="s">
        <v>330</v>
      </c>
    </row>
    <row r="2" spans="2:10" ht="6.95" customHeight="1" x14ac:dyDescent="0.2">
      <c r="B2" s="99"/>
    </row>
    <row r="3" spans="2:10" ht="15" x14ac:dyDescent="0.2">
      <c r="B3" s="118" t="s">
        <v>333</v>
      </c>
    </row>
    <row r="4" spans="2:10" s="115" customFormat="1" ht="64.5" customHeight="1" x14ac:dyDescent="0.2">
      <c r="B4" s="130" t="s">
        <v>297</v>
      </c>
      <c r="C4" s="154" t="s">
        <v>367</v>
      </c>
      <c r="D4" s="154"/>
      <c r="E4" s="154"/>
      <c r="F4" s="154"/>
      <c r="G4" s="154"/>
      <c r="H4" s="154"/>
      <c r="I4" s="154"/>
      <c r="J4" s="155"/>
    </row>
    <row r="5" spans="2:10" s="115" customFormat="1" ht="28.5" customHeight="1" x14ac:dyDescent="0.2">
      <c r="B5" s="150" t="s">
        <v>360</v>
      </c>
      <c r="C5" s="156" t="s">
        <v>232</v>
      </c>
      <c r="D5" s="156"/>
      <c r="E5" s="156"/>
      <c r="F5" s="156"/>
      <c r="G5" s="156"/>
      <c r="H5" s="156"/>
      <c r="I5" s="156"/>
      <c r="J5" s="157"/>
    </row>
    <row r="6" spans="2:10" s="115" customFormat="1" x14ac:dyDescent="0.2">
      <c r="B6" s="150"/>
      <c r="C6" s="127" t="s">
        <v>331</v>
      </c>
      <c r="D6" s="127"/>
      <c r="E6" s="127"/>
      <c r="F6" s="127"/>
      <c r="G6" s="127"/>
      <c r="H6" s="127"/>
      <c r="I6" s="127"/>
      <c r="J6" s="131"/>
    </row>
    <row r="7" spans="2:10" s="115" customFormat="1" x14ac:dyDescent="0.2">
      <c r="B7" s="151"/>
      <c r="C7" s="128" t="s">
        <v>332</v>
      </c>
      <c r="D7" s="129"/>
      <c r="E7" s="129"/>
      <c r="F7" s="129"/>
      <c r="G7" s="129"/>
      <c r="H7" s="129"/>
      <c r="I7" s="129"/>
      <c r="J7" s="132"/>
    </row>
    <row r="8" spans="2:10" ht="16.5" customHeight="1" x14ac:dyDescent="0.2">
      <c r="B8" s="99"/>
    </row>
    <row r="9" spans="2:10" ht="15" x14ac:dyDescent="0.2">
      <c r="B9" s="118" t="s">
        <v>334</v>
      </c>
    </row>
    <row r="10" spans="2:10" ht="15" x14ac:dyDescent="0.2">
      <c r="B10" s="130" t="s">
        <v>0</v>
      </c>
      <c r="C10" s="154" t="s">
        <v>335</v>
      </c>
      <c r="D10" s="154"/>
      <c r="E10" s="154"/>
      <c r="F10" s="154"/>
      <c r="G10" s="154"/>
      <c r="H10" s="154"/>
      <c r="I10" s="154"/>
      <c r="J10" s="155"/>
    </row>
    <row r="11" spans="2:10" ht="15" x14ac:dyDescent="0.2">
      <c r="B11" s="133" t="s">
        <v>343</v>
      </c>
      <c r="C11" s="152" t="s">
        <v>336</v>
      </c>
      <c r="D11" s="152"/>
      <c r="E11" s="152"/>
      <c r="F11" s="152"/>
      <c r="G11" s="152"/>
      <c r="H11" s="152"/>
      <c r="I11" s="152"/>
      <c r="J11" s="153"/>
    </row>
    <row r="12" spans="2:10" ht="16.5" customHeight="1" x14ac:dyDescent="0.2">
      <c r="B12" s="99"/>
    </row>
    <row r="13" spans="2:10" ht="15" x14ac:dyDescent="0.2">
      <c r="B13" s="118" t="s">
        <v>338</v>
      </c>
    </row>
    <row r="14" spans="2:10" ht="39.950000000000003" customHeight="1" x14ac:dyDescent="0.2">
      <c r="B14" s="130" t="s">
        <v>337</v>
      </c>
      <c r="C14" s="154" t="s">
        <v>361</v>
      </c>
      <c r="D14" s="154"/>
      <c r="E14" s="154"/>
      <c r="F14" s="154"/>
      <c r="G14" s="154"/>
      <c r="H14" s="154"/>
      <c r="I14" s="154"/>
      <c r="J14" s="155"/>
    </row>
    <row r="15" spans="2:10" ht="30.6" customHeight="1" x14ac:dyDescent="0.2">
      <c r="B15" s="134" t="s">
        <v>11</v>
      </c>
      <c r="C15" s="156" t="s">
        <v>339</v>
      </c>
      <c r="D15" s="156"/>
      <c r="E15" s="156"/>
      <c r="F15" s="156"/>
      <c r="G15" s="156"/>
      <c r="H15" s="156"/>
      <c r="I15" s="156"/>
      <c r="J15" s="157"/>
    </row>
    <row r="16" spans="2:10" ht="90" customHeight="1" x14ac:dyDescent="0.2">
      <c r="B16" s="135" t="s">
        <v>33</v>
      </c>
      <c r="C16" s="158" t="s">
        <v>363</v>
      </c>
      <c r="D16" s="158"/>
      <c r="E16" s="158"/>
      <c r="F16" s="158"/>
      <c r="G16" s="158"/>
      <c r="H16" s="158"/>
      <c r="I16" s="158"/>
      <c r="J16" s="159"/>
    </row>
    <row r="17" spans="2:10" ht="30.6" customHeight="1" x14ac:dyDescent="0.2">
      <c r="B17" s="134" t="s">
        <v>61</v>
      </c>
      <c r="C17" s="156" t="s">
        <v>340</v>
      </c>
      <c r="D17" s="156"/>
      <c r="E17" s="156"/>
      <c r="F17" s="156"/>
      <c r="G17" s="156"/>
      <c r="H17" s="156"/>
      <c r="I17" s="156"/>
      <c r="J17" s="157"/>
    </row>
    <row r="18" spans="2:10" ht="42.6" customHeight="1" x14ac:dyDescent="0.2">
      <c r="B18" s="136" t="s">
        <v>342</v>
      </c>
      <c r="C18" s="158" t="s">
        <v>341</v>
      </c>
      <c r="D18" s="158"/>
      <c r="E18" s="158"/>
      <c r="F18" s="158"/>
      <c r="G18" s="158"/>
      <c r="H18" s="158"/>
      <c r="I18" s="158"/>
      <c r="J18" s="159"/>
    </row>
    <row r="19" spans="2:10" ht="54" customHeight="1" x14ac:dyDescent="0.2">
      <c r="B19" s="137" t="s">
        <v>357</v>
      </c>
      <c r="C19" s="152" t="s">
        <v>362</v>
      </c>
      <c r="D19" s="152"/>
      <c r="E19" s="152"/>
      <c r="F19" s="152"/>
      <c r="G19" s="152"/>
      <c r="H19" s="152"/>
      <c r="I19" s="152"/>
      <c r="J19" s="153"/>
    </row>
  </sheetData>
  <mergeCells count="11">
    <mergeCell ref="B5:B7"/>
    <mergeCell ref="C19:J19"/>
    <mergeCell ref="C4:J4"/>
    <mergeCell ref="C5:J5"/>
    <mergeCell ref="C10:J10"/>
    <mergeCell ref="C11:J11"/>
    <mergeCell ref="C14:J14"/>
    <mergeCell ref="C15:J15"/>
    <mergeCell ref="C16:J16"/>
    <mergeCell ref="C17:J17"/>
    <mergeCell ref="C18:J18"/>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L111"/>
  <sheetViews>
    <sheetView tabSelected="1" topLeftCell="AA1" zoomScaleNormal="100" workbookViewId="0">
      <pane ySplit="1" topLeftCell="A50" activePane="bottomLeft" state="frozen"/>
      <selection pane="bottomLeft" activeCell="AA50" sqref="AA50"/>
    </sheetView>
  </sheetViews>
  <sheetFormatPr baseColWidth="10" defaultColWidth="11.42578125" defaultRowHeight="12.75" outlineLevelRow="1" outlineLevelCol="1" x14ac:dyDescent="0.2"/>
  <cols>
    <col min="1" max="1" width="23.42578125" customWidth="1"/>
    <col min="2" max="2" width="26.140625" customWidth="1"/>
    <col min="3" max="3" width="24.85546875" customWidth="1"/>
    <col min="4" max="4" width="10.85546875" bestFit="1" customWidth="1"/>
    <col min="5" max="5" width="12" customWidth="1"/>
    <col min="6" max="15" width="12" hidden="1" customWidth="1"/>
    <col min="16" max="25" width="12" hidden="1" customWidth="1" outlineLevel="1"/>
    <col min="26" max="26" width="63" style="3" customWidth="1" collapsed="1"/>
    <col min="27" max="27" width="26.85546875" style="3" customWidth="1"/>
  </cols>
  <sheetData>
    <row r="1" spans="1:246" ht="18" x14ac:dyDescent="0.25">
      <c r="A1" s="22" t="s">
        <v>292</v>
      </c>
      <c r="B1" s="16"/>
      <c r="C1" s="16"/>
      <c r="D1" s="16"/>
      <c r="E1" s="16"/>
      <c r="F1" s="16"/>
      <c r="G1" s="16"/>
      <c r="H1" s="16"/>
      <c r="I1" s="16"/>
      <c r="J1" s="16"/>
      <c r="K1" s="16"/>
      <c r="L1" s="16"/>
      <c r="M1" s="16"/>
      <c r="N1" s="16"/>
      <c r="O1" s="16"/>
      <c r="P1" s="16"/>
      <c r="Q1" s="16"/>
      <c r="R1" s="16"/>
      <c r="S1" s="16"/>
      <c r="T1" s="16"/>
      <c r="U1" s="16"/>
      <c r="V1" s="16"/>
      <c r="W1" s="16"/>
      <c r="X1" s="16"/>
      <c r="Y1" s="16"/>
      <c r="Z1" s="35"/>
      <c r="AA1" s="35"/>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row>
    <row r="2" spans="1:246" x14ac:dyDescent="0.2">
      <c r="Z2"/>
      <c r="AA2"/>
    </row>
    <row r="3" spans="1:246" s="34" customFormat="1" ht="15.75" x14ac:dyDescent="0.25">
      <c r="A3" s="32" t="s">
        <v>1</v>
      </c>
      <c r="B3" s="33"/>
      <c r="C3" s="33"/>
      <c r="D3" s="33"/>
      <c r="E3" s="33"/>
      <c r="F3" s="33"/>
      <c r="G3" s="33"/>
      <c r="H3" s="33"/>
      <c r="I3" s="33"/>
      <c r="J3" s="33"/>
      <c r="K3" s="33"/>
      <c r="L3" s="33"/>
      <c r="M3" s="33"/>
      <c r="N3" s="33"/>
      <c r="O3" s="33"/>
      <c r="P3" s="33"/>
      <c r="Q3" s="33"/>
      <c r="R3" s="33"/>
      <c r="S3" s="33"/>
      <c r="T3" s="33"/>
      <c r="U3" s="33"/>
      <c r="V3" s="33"/>
      <c r="W3" s="33"/>
      <c r="X3" s="33"/>
      <c r="Y3" s="33"/>
      <c r="Z3" s="35"/>
      <c r="AA3" s="35"/>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row>
    <row r="4" spans="1:246" ht="13.5" outlineLevel="1" thickBot="1" x14ac:dyDescent="0.25">
      <c r="A4" s="28" t="s">
        <v>2</v>
      </c>
      <c r="B4" s="28" t="s">
        <v>3</v>
      </c>
      <c r="C4" s="28"/>
      <c r="D4" s="28" t="s">
        <v>4</v>
      </c>
      <c r="E4" s="29">
        <v>2020</v>
      </c>
      <c r="F4" s="29">
        <v>2021</v>
      </c>
      <c r="G4" s="29">
        <v>2022</v>
      </c>
      <c r="H4" s="29">
        <v>2023</v>
      </c>
      <c r="I4" s="29">
        <v>2024</v>
      </c>
      <c r="J4" s="29">
        <v>2025</v>
      </c>
      <c r="K4" s="29">
        <v>2026</v>
      </c>
      <c r="L4" s="29">
        <v>2027</v>
      </c>
      <c r="M4" s="29">
        <v>2028</v>
      </c>
      <c r="N4" s="29">
        <v>2029</v>
      </c>
      <c r="O4" s="29">
        <v>2030</v>
      </c>
      <c r="P4" s="29">
        <v>2031</v>
      </c>
      <c r="Q4" s="29">
        <v>2032</v>
      </c>
      <c r="R4" s="29">
        <v>2033</v>
      </c>
      <c r="S4" s="29">
        <v>2034</v>
      </c>
      <c r="T4" s="29">
        <v>2035</v>
      </c>
      <c r="U4" s="29">
        <v>2036</v>
      </c>
      <c r="V4" s="29">
        <v>2037</v>
      </c>
      <c r="W4" s="29">
        <v>2038</v>
      </c>
      <c r="X4" s="29">
        <v>2039</v>
      </c>
      <c r="Y4" s="29">
        <v>2040</v>
      </c>
      <c r="Z4" s="36" t="s">
        <v>5</v>
      </c>
      <c r="AA4" s="36" t="s">
        <v>6</v>
      </c>
    </row>
    <row r="5" spans="1:246" ht="13.5" outlineLevel="1" thickTop="1" x14ac:dyDescent="0.2">
      <c r="A5" s="49" t="s">
        <v>7</v>
      </c>
      <c r="B5" s="49" t="s">
        <v>291</v>
      </c>
      <c r="C5" s="49"/>
      <c r="D5" s="3" t="s">
        <v>8</v>
      </c>
      <c r="E5" s="67">
        <v>79155</v>
      </c>
      <c r="F5" s="67"/>
      <c r="G5" s="67"/>
      <c r="H5" s="67"/>
      <c r="I5" s="67"/>
      <c r="J5" s="67"/>
      <c r="K5" s="67"/>
      <c r="L5" s="67"/>
      <c r="M5" s="67"/>
      <c r="N5" s="67"/>
      <c r="O5" s="67"/>
      <c r="P5" s="67"/>
      <c r="Q5" s="67"/>
      <c r="R5" s="67"/>
      <c r="S5" s="67"/>
      <c r="T5" s="67"/>
      <c r="U5" s="67"/>
      <c r="V5" s="67"/>
      <c r="W5" s="67"/>
      <c r="X5" s="67"/>
      <c r="Y5" s="67"/>
      <c r="Z5" s="122" t="s">
        <v>9</v>
      </c>
      <c r="AA5" s="3" t="s">
        <v>10</v>
      </c>
    </row>
    <row r="7" spans="1:246" s="34" customFormat="1" ht="15.75" x14ac:dyDescent="0.25">
      <c r="A7" s="32" t="s">
        <v>11</v>
      </c>
      <c r="B7" s="33"/>
      <c r="C7" s="33"/>
      <c r="D7" s="33"/>
      <c r="E7" s="33"/>
      <c r="F7" s="33"/>
      <c r="G7" s="33"/>
      <c r="H7" s="33"/>
      <c r="I7" s="33"/>
      <c r="J7" s="33"/>
      <c r="K7" s="33"/>
      <c r="L7" s="33"/>
      <c r="M7" s="33"/>
      <c r="N7" s="33"/>
      <c r="O7" s="33"/>
      <c r="P7" s="33"/>
      <c r="Q7" s="33"/>
      <c r="R7" s="33"/>
      <c r="S7" s="33"/>
      <c r="T7" s="33"/>
      <c r="U7" s="33"/>
      <c r="V7" s="33"/>
      <c r="W7" s="33"/>
      <c r="X7" s="33"/>
      <c r="Y7" s="33"/>
      <c r="Z7" s="35"/>
      <c r="AA7" s="3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row>
    <row r="8" spans="1:246" ht="13.5" outlineLevel="1" thickBot="1" x14ac:dyDescent="0.25">
      <c r="A8" s="28" t="s">
        <v>2</v>
      </c>
      <c r="B8" s="28" t="s">
        <v>3</v>
      </c>
      <c r="C8" s="28" t="s">
        <v>12</v>
      </c>
      <c r="D8" s="28" t="s">
        <v>4</v>
      </c>
      <c r="E8" s="29">
        <v>2020</v>
      </c>
      <c r="F8" s="29">
        <v>2021</v>
      </c>
      <c r="G8" s="29">
        <v>2022</v>
      </c>
      <c r="H8" s="29">
        <v>2023</v>
      </c>
      <c r="I8" s="29">
        <v>2024</v>
      </c>
      <c r="J8" s="29">
        <v>2025</v>
      </c>
      <c r="K8" s="29">
        <v>2026</v>
      </c>
      <c r="L8" s="29">
        <v>2027</v>
      </c>
      <c r="M8" s="29">
        <v>2028</v>
      </c>
      <c r="N8" s="29">
        <v>2029</v>
      </c>
      <c r="O8" s="29">
        <v>2030</v>
      </c>
      <c r="P8" s="29">
        <v>2031</v>
      </c>
      <c r="Q8" s="29">
        <v>2032</v>
      </c>
      <c r="R8" s="29">
        <v>2033</v>
      </c>
      <c r="S8" s="29">
        <v>2034</v>
      </c>
      <c r="T8" s="29">
        <v>2035</v>
      </c>
      <c r="U8" s="29">
        <v>2036</v>
      </c>
      <c r="V8" s="29">
        <v>2037</v>
      </c>
      <c r="W8" s="29">
        <v>2038</v>
      </c>
      <c r="X8" s="29">
        <v>2039</v>
      </c>
      <c r="Y8" s="29">
        <v>2040</v>
      </c>
      <c r="Z8" s="36" t="s">
        <v>5</v>
      </c>
      <c r="AA8" s="36" t="s">
        <v>6</v>
      </c>
    </row>
    <row r="9" spans="1:246" ht="13.5" outlineLevel="1" thickTop="1" x14ac:dyDescent="0.2">
      <c r="A9" s="49" t="s">
        <v>13</v>
      </c>
      <c r="B9" s="49" t="s">
        <v>14</v>
      </c>
      <c r="C9" s="49" t="s">
        <v>15</v>
      </c>
      <c r="D9" s="3" t="s">
        <v>16</v>
      </c>
      <c r="E9" s="67">
        <v>114353170.59999999</v>
      </c>
      <c r="F9" s="67"/>
      <c r="G9" s="67"/>
      <c r="H9" s="67"/>
      <c r="I9" s="67"/>
      <c r="J9" s="67"/>
      <c r="K9" s="67"/>
      <c r="L9" s="67"/>
      <c r="M9" s="67"/>
      <c r="N9" s="67"/>
      <c r="O9" s="67"/>
      <c r="P9" s="67"/>
      <c r="Q9" s="67"/>
      <c r="R9" s="67"/>
      <c r="S9" s="67"/>
      <c r="T9" s="67"/>
      <c r="U9" s="67"/>
      <c r="V9" s="67"/>
      <c r="W9" s="67"/>
      <c r="X9" s="67"/>
      <c r="Y9" s="67"/>
      <c r="Z9" s="3" t="s">
        <v>353</v>
      </c>
      <c r="AA9" s="146" t="s">
        <v>352</v>
      </c>
    </row>
    <row r="10" spans="1:246" ht="13.5" customHeight="1" outlineLevel="1" x14ac:dyDescent="0.2">
      <c r="A10" s="49" t="s">
        <v>13</v>
      </c>
      <c r="B10" s="49" t="s">
        <v>14</v>
      </c>
      <c r="C10" s="49" t="s">
        <v>18</v>
      </c>
      <c r="D10" s="3" t="s">
        <v>16</v>
      </c>
      <c r="E10" s="67">
        <v>23973085.399999999</v>
      </c>
      <c r="F10" s="67"/>
      <c r="G10" s="67"/>
      <c r="H10" s="67"/>
      <c r="I10" s="67"/>
      <c r="J10" s="67"/>
      <c r="K10" s="67"/>
      <c r="L10" s="67"/>
      <c r="M10" s="67"/>
      <c r="N10" s="67"/>
      <c r="O10" s="67"/>
      <c r="P10" s="67"/>
      <c r="Q10" s="67"/>
      <c r="R10" s="67"/>
      <c r="S10" s="67"/>
      <c r="T10" s="67"/>
      <c r="U10" s="67"/>
      <c r="V10" s="67"/>
      <c r="W10" s="67"/>
      <c r="X10" s="67"/>
      <c r="Y10" s="67"/>
      <c r="Z10" s="3" t="s">
        <v>353</v>
      </c>
      <c r="AA10" s="146" t="s">
        <v>352</v>
      </c>
    </row>
    <row r="11" spans="1:246" outlineLevel="1" x14ac:dyDescent="0.2">
      <c r="A11" s="49" t="s">
        <v>13</v>
      </c>
      <c r="B11" s="49" t="s">
        <v>14</v>
      </c>
      <c r="C11" s="49" t="s">
        <v>19</v>
      </c>
      <c r="D11" s="3" t="s">
        <v>16</v>
      </c>
      <c r="E11" s="67">
        <v>196497131.854</v>
      </c>
      <c r="F11" s="67"/>
      <c r="G11" s="67"/>
      <c r="H11" s="67"/>
      <c r="I11" s="67"/>
      <c r="J11" s="67"/>
      <c r="K11" s="67"/>
      <c r="L11" s="67"/>
      <c r="M11" s="67"/>
      <c r="N11" s="67"/>
      <c r="O11" s="67"/>
      <c r="P11" s="67"/>
      <c r="Q11" s="67"/>
      <c r="R11" s="67"/>
      <c r="S11" s="67"/>
      <c r="T11" s="67"/>
      <c r="U11" s="67"/>
      <c r="V11" s="67"/>
      <c r="W11" s="67"/>
      <c r="X11" s="67"/>
      <c r="Y11" s="67"/>
      <c r="Z11" s="3" t="s">
        <v>353</v>
      </c>
      <c r="AA11" s="146" t="s">
        <v>352</v>
      </c>
    </row>
    <row r="12" spans="1:246" outlineLevel="1" x14ac:dyDescent="0.2">
      <c r="A12" s="49" t="s">
        <v>13</v>
      </c>
      <c r="B12" s="49" t="s">
        <v>20</v>
      </c>
      <c r="C12" s="49" t="s">
        <v>15</v>
      </c>
      <c r="D12" s="3" t="s">
        <v>16</v>
      </c>
      <c r="E12" s="67">
        <v>794235</v>
      </c>
      <c r="F12" s="67"/>
      <c r="G12" s="67"/>
      <c r="H12" s="67"/>
      <c r="I12" s="67"/>
      <c r="J12" s="67"/>
      <c r="K12" s="67"/>
      <c r="L12" s="67"/>
      <c r="M12" s="67"/>
      <c r="N12" s="67"/>
      <c r="O12" s="67"/>
      <c r="P12" s="67"/>
      <c r="Q12" s="67"/>
      <c r="R12" s="67"/>
      <c r="S12" s="67"/>
      <c r="T12" s="67"/>
      <c r="U12" s="67"/>
      <c r="V12" s="67"/>
      <c r="W12" s="67"/>
      <c r="X12" s="67"/>
      <c r="Y12" s="67"/>
      <c r="Z12" s="3" t="s">
        <v>353</v>
      </c>
      <c r="AA12" s="146" t="s">
        <v>352</v>
      </c>
    </row>
    <row r="13" spans="1:246" outlineLevel="1" x14ac:dyDescent="0.2">
      <c r="A13" s="49" t="s">
        <v>13</v>
      </c>
      <c r="B13" s="49" t="s">
        <v>21</v>
      </c>
      <c r="C13" s="49" t="s">
        <v>15</v>
      </c>
      <c r="D13" s="3" t="s">
        <v>16</v>
      </c>
      <c r="E13" s="67">
        <v>1064836</v>
      </c>
      <c r="F13" s="67"/>
      <c r="G13" s="67"/>
      <c r="H13" s="67"/>
      <c r="I13" s="67"/>
      <c r="J13" s="67"/>
      <c r="K13" s="67"/>
      <c r="L13" s="67"/>
      <c r="M13" s="67"/>
      <c r="N13" s="67"/>
      <c r="O13" s="67"/>
      <c r="P13" s="67"/>
      <c r="Q13" s="67"/>
      <c r="R13" s="67"/>
      <c r="S13" s="67"/>
      <c r="T13" s="67"/>
      <c r="U13" s="67"/>
      <c r="V13" s="67"/>
      <c r="W13" s="67"/>
      <c r="X13" s="67"/>
      <c r="Y13" s="67"/>
      <c r="Z13" s="3" t="s">
        <v>353</v>
      </c>
      <c r="AA13" s="146" t="s">
        <v>352</v>
      </c>
    </row>
    <row r="14" spans="1:246" outlineLevel="1" x14ac:dyDescent="0.2">
      <c r="A14" s="49" t="s">
        <v>13</v>
      </c>
      <c r="B14" s="49" t="s">
        <v>22</v>
      </c>
      <c r="C14" s="49" t="s">
        <v>15</v>
      </c>
      <c r="D14" s="3" t="s">
        <v>16</v>
      </c>
      <c r="E14" s="67">
        <v>322256979.40000004</v>
      </c>
      <c r="F14" s="67"/>
      <c r="G14" s="67"/>
      <c r="H14" s="67"/>
      <c r="I14" s="67"/>
      <c r="J14" s="67"/>
      <c r="K14" s="67"/>
      <c r="L14" s="67"/>
      <c r="M14" s="67"/>
      <c r="N14" s="67"/>
      <c r="O14" s="67"/>
      <c r="P14" s="67"/>
      <c r="Q14" s="67"/>
      <c r="R14" s="67"/>
      <c r="S14" s="67"/>
      <c r="T14" s="67"/>
      <c r="U14" s="67"/>
      <c r="V14" s="67"/>
      <c r="W14" s="67"/>
      <c r="X14" s="67"/>
      <c r="Y14" s="67"/>
      <c r="Z14" s="3" t="s">
        <v>353</v>
      </c>
      <c r="AA14" s="146" t="s">
        <v>352</v>
      </c>
    </row>
    <row r="15" spans="1:246" outlineLevel="1" x14ac:dyDescent="0.2">
      <c r="A15" s="49" t="s">
        <v>13</v>
      </c>
      <c r="B15" s="49" t="s">
        <v>22</v>
      </c>
      <c r="C15" s="49" t="s">
        <v>18</v>
      </c>
      <c r="D15" s="3" t="s">
        <v>16</v>
      </c>
      <c r="E15" s="67">
        <v>110734957.59999999</v>
      </c>
      <c r="F15" s="67"/>
      <c r="G15" s="67"/>
      <c r="H15" s="67"/>
      <c r="I15" s="67"/>
      <c r="J15" s="67"/>
      <c r="K15" s="67"/>
      <c r="L15" s="67"/>
      <c r="M15" s="67"/>
      <c r="N15" s="67"/>
      <c r="O15" s="67"/>
      <c r="P15" s="67"/>
      <c r="Q15" s="67"/>
      <c r="R15" s="67"/>
      <c r="S15" s="67"/>
      <c r="T15" s="67"/>
      <c r="U15" s="67"/>
      <c r="V15" s="67"/>
      <c r="W15" s="67"/>
      <c r="X15" s="67"/>
      <c r="Y15" s="67"/>
      <c r="Z15" s="3" t="s">
        <v>353</v>
      </c>
      <c r="AA15" s="146" t="s">
        <v>352</v>
      </c>
    </row>
    <row r="16" spans="1:246" outlineLevel="1" x14ac:dyDescent="0.2">
      <c r="A16" s="49" t="s">
        <v>13</v>
      </c>
      <c r="B16" s="49" t="s">
        <v>22</v>
      </c>
      <c r="C16" s="49" t="s">
        <v>19</v>
      </c>
      <c r="D16" s="3" t="s">
        <v>16</v>
      </c>
      <c r="E16" s="67">
        <v>189296683</v>
      </c>
      <c r="F16" s="67"/>
      <c r="G16" s="67"/>
      <c r="H16" s="67"/>
      <c r="I16" s="67"/>
      <c r="J16" s="67"/>
      <c r="K16" s="67"/>
      <c r="L16" s="67"/>
      <c r="M16" s="67"/>
      <c r="N16" s="67"/>
      <c r="O16" s="67"/>
      <c r="P16" s="67"/>
      <c r="Q16" s="67"/>
      <c r="R16" s="67"/>
      <c r="S16" s="67"/>
      <c r="T16" s="67"/>
      <c r="U16" s="67"/>
      <c r="V16" s="67"/>
      <c r="W16" s="67"/>
      <c r="X16" s="67"/>
      <c r="Y16" s="67"/>
      <c r="Z16" s="3" t="s">
        <v>353</v>
      </c>
      <c r="AA16" s="146" t="s">
        <v>352</v>
      </c>
    </row>
    <row r="17" spans="1:246" outlineLevel="1" x14ac:dyDescent="0.2">
      <c r="A17" s="49" t="s">
        <v>13</v>
      </c>
      <c r="B17" s="49" t="s">
        <v>23</v>
      </c>
      <c r="C17" s="49" t="s">
        <v>15</v>
      </c>
      <c r="D17" s="3" t="s">
        <v>16</v>
      </c>
      <c r="E17" s="67">
        <v>92861051</v>
      </c>
      <c r="F17" s="67"/>
      <c r="G17" s="67"/>
      <c r="H17" s="67"/>
      <c r="I17" s="67"/>
      <c r="J17" s="67"/>
      <c r="K17" s="67"/>
      <c r="L17" s="67"/>
      <c r="M17" s="67"/>
      <c r="N17" s="67"/>
      <c r="O17" s="67"/>
      <c r="P17" s="67"/>
      <c r="Q17" s="67"/>
      <c r="R17" s="67"/>
      <c r="S17" s="67"/>
      <c r="T17" s="67"/>
      <c r="U17" s="67"/>
      <c r="V17" s="67"/>
      <c r="W17" s="67"/>
      <c r="X17" s="67"/>
      <c r="Y17" s="67"/>
      <c r="Z17" s="3" t="s">
        <v>354</v>
      </c>
      <c r="AA17" s="146" t="s">
        <v>352</v>
      </c>
    </row>
    <row r="18" spans="1:246" outlineLevel="1" x14ac:dyDescent="0.2">
      <c r="A18" s="49" t="s">
        <v>13</v>
      </c>
      <c r="B18" s="49" t="s">
        <v>23</v>
      </c>
      <c r="C18" s="49" t="s">
        <v>18</v>
      </c>
      <c r="D18" s="3" t="s">
        <v>16</v>
      </c>
      <c r="E18" s="67">
        <v>13581051</v>
      </c>
      <c r="F18" s="67"/>
      <c r="G18" s="67"/>
      <c r="H18" s="67"/>
      <c r="I18" s="67"/>
      <c r="J18" s="67"/>
      <c r="K18" s="67"/>
      <c r="L18" s="67"/>
      <c r="M18" s="67"/>
      <c r="N18" s="67"/>
      <c r="O18" s="67"/>
      <c r="P18" s="67"/>
      <c r="Q18" s="67"/>
      <c r="R18" s="67"/>
      <c r="S18" s="67"/>
      <c r="T18" s="67"/>
      <c r="U18" s="67"/>
      <c r="V18" s="67"/>
      <c r="W18" s="67"/>
      <c r="X18" s="67"/>
      <c r="Y18" s="67"/>
      <c r="Z18" s="3" t="s">
        <v>354</v>
      </c>
      <c r="AA18" s="146" t="s">
        <v>352</v>
      </c>
    </row>
    <row r="19" spans="1:246" outlineLevel="1" x14ac:dyDescent="0.2">
      <c r="A19" s="49" t="s">
        <v>13</v>
      </c>
      <c r="B19" s="49" t="s">
        <v>23</v>
      </c>
      <c r="C19" s="49" t="s">
        <v>19</v>
      </c>
      <c r="D19" s="3" t="s">
        <v>16</v>
      </c>
      <c r="E19" s="67">
        <v>17614572</v>
      </c>
      <c r="F19" s="67"/>
      <c r="G19" s="67"/>
      <c r="H19" s="67"/>
      <c r="I19" s="67"/>
      <c r="J19" s="67"/>
      <c r="K19" s="67"/>
      <c r="L19" s="67"/>
      <c r="M19" s="67"/>
      <c r="N19" s="67"/>
      <c r="O19" s="67"/>
      <c r="P19" s="67"/>
      <c r="Q19" s="67"/>
      <c r="R19" s="67"/>
      <c r="S19" s="67"/>
      <c r="T19" s="67"/>
      <c r="U19" s="67"/>
      <c r="V19" s="67"/>
      <c r="W19" s="67"/>
      <c r="X19" s="67"/>
      <c r="Y19" s="67"/>
      <c r="Z19" s="3" t="s">
        <v>354</v>
      </c>
      <c r="AA19" s="146" t="s">
        <v>352</v>
      </c>
    </row>
    <row r="20" spans="1:246" outlineLevel="1" x14ac:dyDescent="0.2">
      <c r="A20" s="49" t="s">
        <v>13</v>
      </c>
      <c r="B20" s="49" t="s">
        <v>24</v>
      </c>
      <c r="C20" s="49" t="s">
        <v>15</v>
      </c>
      <c r="D20" s="3" t="s">
        <v>16</v>
      </c>
      <c r="E20" s="67">
        <v>76752331.712388575</v>
      </c>
      <c r="F20" s="67"/>
      <c r="G20" s="67"/>
      <c r="H20" s="67"/>
      <c r="I20" s="67"/>
      <c r="J20" s="67"/>
      <c r="K20" s="67"/>
      <c r="L20" s="67"/>
      <c r="M20" s="67"/>
      <c r="N20" s="67"/>
      <c r="O20" s="67"/>
      <c r="P20" s="67"/>
      <c r="Q20" s="67"/>
      <c r="R20" s="67"/>
      <c r="S20" s="67"/>
      <c r="T20" s="67"/>
      <c r="U20" s="67"/>
      <c r="V20" s="67"/>
      <c r="W20" s="67"/>
      <c r="X20" s="67"/>
      <c r="Y20" s="67"/>
      <c r="Z20" s="3" t="s">
        <v>355</v>
      </c>
      <c r="AA20" s="146" t="s">
        <v>352</v>
      </c>
    </row>
    <row r="21" spans="1:246" outlineLevel="1" x14ac:dyDescent="0.2">
      <c r="A21" s="49" t="s">
        <v>13</v>
      </c>
      <c r="B21" s="49" t="s">
        <v>24</v>
      </c>
      <c r="C21" s="49" t="s">
        <v>18</v>
      </c>
      <c r="D21" s="3" t="s">
        <v>16</v>
      </c>
      <c r="E21" s="67">
        <v>15638021.822409915</v>
      </c>
      <c r="F21" s="67"/>
      <c r="G21" s="67"/>
      <c r="H21" s="67"/>
      <c r="I21" s="67"/>
      <c r="J21" s="67"/>
      <c r="K21" s="67"/>
      <c r="L21" s="67"/>
      <c r="M21" s="67"/>
      <c r="N21" s="67"/>
      <c r="O21" s="67"/>
      <c r="P21" s="67"/>
      <c r="Q21" s="67"/>
      <c r="R21" s="67"/>
      <c r="S21" s="67"/>
      <c r="T21" s="67"/>
      <c r="U21" s="67"/>
      <c r="V21" s="67"/>
      <c r="W21" s="67"/>
      <c r="X21" s="67"/>
      <c r="Y21" s="67"/>
      <c r="Z21" s="3" t="s">
        <v>355</v>
      </c>
      <c r="AA21" s="146" t="s">
        <v>352</v>
      </c>
    </row>
    <row r="22" spans="1:246" outlineLevel="1" x14ac:dyDescent="0.2">
      <c r="A22" s="49" t="s">
        <v>13</v>
      </c>
      <c r="B22" s="49" t="s">
        <v>24</v>
      </c>
      <c r="C22" s="49" t="s">
        <v>19</v>
      </c>
      <c r="D22" s="3" t="s">
        <v>16</v>
      </c>
      <c r="E22" s="67">
        <v>0</v>
      </c>
      <c r="F22" s="67"/>
      <c r="G22" s="67"/>
      <c r="H22" s="67"/>
      <c r="I22" s="67"/>
      <c r="J22" s="67"/>
      <c r="K22" s="67"/>
      <c r="L22" s="67"/>
      <c r="M22" s="67"/>
      <c r="N22" s="67"/>
      <c r="O22" s="67"/>
      <c r="P22" s="67"/>
      <c r="Q22" s="67"/>
      <c r="R22" s="67"/>
      <c r="S22" s="67"/>
      <c r="T22" s="67"/>
      <c r="U22" s="67"/>
      <c r="V22" s="67"/>
      <c r="W22" s="67"/>
      <c r="X22" s="67"/>
      <c r="Y22" s="67"/>
      <c r="Z22" s="3" t="s">
        <v>355</v>
      </c>
      <c r="AA22" s="146" t="s">
        <v>352</v>
      </c>
    </row>
    <row r="23" spans="1:246" outlineLevel="1" x14ac:dyDescent="0.2">
      <c r="A23" s="49" t="s">
        <v>25</v>
      </c>
      <c r="B23" s="49" t="s">
        <v>26</v>
      </c>
      <c r="C23" s="49" t="s">
        <v>27</v>
      </c>
      <c r="D23" s="3" t="s">
        <v>28</v>
      </c>
      <c r="E23" s="67">
        <v>40190.215913615786</v>
      </c>
      <c r="F23" s="67"/>
      <c r="G23" s="67"/>
      <c r="H23" s="67"/>
      <c r="I23" s="67"/>
      <c r="J23" s="67"/>
      <c r="K23" s="67"/>
      <c r="L23" s="67"/>
      <c r="M23" s="67"/>
      <c r="N23" s="67"/>
      <c r="O23" s="67"/>
      <c r="P23" s="67"/>
      <c r="Q23" s="67"/>
      <c r="R23" s="67"/>
      <c r="S23" s="67"/>
      <c r="T23" s="67"/>
      <c r="U23" s="67"/>
      <c r="V23" s="67"/>
      <c r="W23" s="67"/>
      <c r="X23" s="67"/>
      <c r="Y23" s="67"/>
      <c r="Z23" s="3" t="s">
        <v>356</v>
      </c>
      <c r="AA23" s="126" t="s">
        <v>369</v>
      </c>
    </row>
    <row r="24" spans="1:246" outlineLevel="1" x14ac:dyDescent="0.2">
      <c r="A24" s="49" t="s">
        <v>29</v>
      </c>
      <c r="B24" s="49" t="s">
        <v>30</v>
      </c>
      <c r="C24" s="49" t="s">
        <v>31</v>
      </c>
      <c r="D24" s="3" t="s">
        <v>32</v>
      </c>
      <c r="E24" s="67">
        <v>182.84600240630709</v>
      </c>
      <c r="F24" s="67"/>
      <c r="G24" s="67"/>
      <c r="H24" s="67"/>
      <c r="I24" s="67"/>
      <c r="J24" s="67"/>
      <c r="K24" s="67"/>
      <c r="L24" s="67"/>
      <c r="M24" s="67"/>
      <c r="N24" s="67"/>
      <c r="O24" s="67"/>
      <c r="P24" s="67"/>
      <c r="Q24" s="67"/>
      <c r="R24" s="67"/>
      <c r="S24" s="67"/>
      <c r="T24" s="67"/>
      <c r="U24" s="67"/>
      <c r="V24" s="67"/>
      <c r="W24" s="67"/>
      <c r="X24" s="67"/>
      <c r="Y24" s="67"/>
      <c r="Z24" s="3" t="s">
        <v>356</v>
      </c>
      <c r="AA24" s="126" t="s">
        <v>370</v>
      </c>
    </row>
    <row r="25" spans="1:246" x14ac:dyDescent="0.2">
      <c r="A25" s="37"/>
      <c r="B25" s="37"/>
      <c r="C25" s="37"/>
      <c r="D25" s="37"/>
      <c r="E25" s="37"/>
      <c r="F25" s="37"/>
      <c r="G25" s="37"/>
      <c r="H25" s="37"/>
      <c r="I25" s="37"/>
      <c r="J25" s="37"/>
      <c r="K25" s="37"/>
      <c r="L25" s="37"/>
      <c r="M25" s="37"/>
      <c r="N25" s="37"/>
      <c r="O25" s="37"/>
      <c r="P25" s="37"/>
      <c r="Q25" s="37"/>
      <c r="R25" s="37"/>
      <c r="S25" s="37"/>
      <c r="T25" s="37"/>
      <c r="U25" s="37"/>
      <c r="V25" s="37"/>
      <c r="W25" s="37"/>
      <c r="X25" s="37"/>
      <c r="Y25" s="37"/>
    </row>
    <row r="26" spans="1:246" s="34" customFormat="1" ht="15.75" x14ac:dyDescent="0.25">
      <c r="A26" s="32" t="s">
        <v>33</v>
      </c>
      <c r="B26" s="33"/>
      <c r="C26" s="33"/>
      <c r="D26" s="33"/>
      <c r="E26" s="33"/>
      <c r="F26" s="33"/>
      <c r="G26" s="33"/>
      <c r="H26" s="33"/>
      <c r="I26" s="33"/>
      <c r="J26" s="33"/>
      <c r="K26" s="33"/>
      <c r="L26" s="33"/>
      <c r="M26" s="33"/>
      <c r="N26" s="33"/>
      <c r="O26" s="33"/>
      <c r="P26" s="33"/>
      <c r="Q26" s="33"/>
      <c r="R26" s="33"/>
      <c r="S26" s="33"/>
      <c r="T26" s="33"/>
      <c r="U26" s="33"/>
      <c r="V26" s="33"/>
      <c r="W26" s="33"/>
      <c r="X26" s="33"/>
      <c r="Y26" s="33"/>
      <c r="Z26" s="35"/>
      <c r="AA26" s="35"/>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c r="FW26" s="33"/>
      <c r="FX26" s="33"/>
      <c r="FY26" s="33"/>
      <c r="FZ26" s="33"/>
      <c r="GA26" s="33"/>
      <c r="GB26" s="33"/>
      <c r="GC26" s="33"/>
      <c r="GD26" s="33"/>
      <c r="GE26" s="33"/>
      <c r="GF26" s="33"/>
      <c r="GG26" s="33"/>
      <c r="GH26" s="33"/>
      <c r="GI26" s="33"/>
      <c r="GJ26" s="33"/>
      <c r="GK26" s="33"/>
      <c r="GL26" s="33"/>
      <c r="GM26" s="33"/>
      <c r="GN26" s="33"/>
      <c r="GO26" s="33"/>
      <c r="GP26" s="33"/>
      <c r="GQ26" s="33"/>
      <c r="GR26" s="33"/>
      <c r="GS26" s="33"/>
      <c r="GT26" s="33"/>
      <c r="GU26" s="33"/>
      <c r="GV26" s="33"/>
      <c r="GW26" s="33"/>
      <c r="GX26" s="33"/>
      <c r="GY26" s="33"/>
      <c r="GZ26" s="33"/>
      <c r="HA26" s="33"/>
      <c r="HB26" s="33"/>
      <c r="HC26" s="33"/>
      <c r="HD26" s="33"/>
      <c r="HE26" s="33"/>
      <c r="HF26" s="33"/>
      <c r="HG26" s="33"/>
      <c r="HH26" s="33"/>
      <c r="HI26" s="33"/>
      <c r="HJ26" s="33"/>
      <c r="HK26" s="33"/>
      <c r="HL26" s="33"/>
      <c r="HM26" s="33"/>
      <c r="HN26" s="33"/>
      <c r="HO26" s="33"/>
      <c r="HP26" s="33"/>
      <c r="HQ26" s="33"/>
      <c r="HR26" s="33"/>
      <c r="HS26" s="33"/>
      <c r="HT26" s="33"/>
      <c r="HU26" s="33"/>
      <c r="HV26" s="33"/>
      <c r="HW26" s="33"/>
      <c r="HX26" s="33"/>
      <c r="HY26" s="33"/>
      <c r="HZ26" s="33"/>
      <c r="IA26" s="33"/>
      <c r="IB26" s="33"/>
      <c r="IC26" s="33"/>
      <c r="ID26" s="33"/>
      <c r="IE26" s="33"/>
      <c r="IF26" s="33"/>
      <c r="IG26" s="33"/>
      <c r="IH26" s="33"/>
      <c r="II26" s="33"/>
      <c r="IJ26" s="33"/>
      <c r="IK26" s="33"/>
      <c r="IL26" s="33"/>
    </row>
    <row r="27" spans="1:246" ht="13.5" outlineLevel="1" thickBot="1" x14ac:dyDescent="0.25">
      <c r="A27" s="28" t="s">
        <v>2</v>
      </c>
      <c r="B27" s="28" t="s">
        <v>3</v>
      </c>
      <c r="C27" s="28" t="s">
        <v>12</v>
      </c>
      <c r="D27" s="28" t="s">
        <v>4</v>
      </c>
      <c r="E27" s="29">
        <v>2020</v>
      </c>
      <c r="F27" s="29">
        <v>2021</v>
      </c>
      <c r="G27" s="29">
        <v>2022</v>
      </c>
      <c r="H27" s="29">
        <v>2023</v>
      </c>
      <c r="I27" s="29">
        <v>2024</v>
      </c>
      <c r="J27" s="29">
        <v>2025</v>
      </c>
      <c r="K27" s="29">
        <v>2026</v>
      </c>
      <c r="L27" s="29">
        <v>2027</v>
      </c>
      <c r="M27" s="29">
        <v>2028</v>
      </c>
      <c r="N27" s="29">
        <v>2029</v>
      </c>
      <c r="O27" s="29">
        <v>2030</v>
      </c>
      <c r="P27" s="29">
        <v>2031</v>
      </c>
      <c r="Q27" s="29">
        <v>2032</v>
      </c>
      <c r="R27" s="29">
        <v>2033</v>
      </c>
      <c r="S27" s="29">
        <v>2034</v>
      </c>
      <c r="T27" s="29">
        <v>2035</v>
      </c>
      <c r="U27" s="29">
        <v>2036</v>
      </c>
      <c r="V27" s="29">
        <v>2037</v>
      </c>
      <c r="W27" s="29">
        <v>2038</v>
      </c>
      <c r="X27" s="29">
        <v>2039</v>
      </c>
      <c r="Y27" s="29">
        <v>2040</v>
      </c>
      <c r="Z27" s="36" t="s">
        <v>5</v>
      </c>
      <c r="AA27" s="36" t="s">
        <v>6</v>
      </c>
    </row>
    <row r="28" spans="1:246" ht="13.5" outlineLevel="1" thickTop="1" x14ac:dyDescent="0.2">
      <c r="A28" s="147" t="s">
        <v>283</v>
      </c>
      <c r="B28" s="147"/>
      <c r="C28" s="147"/>
      <c r="D28" s="147"/>
      <c r="E28" s="67"/>
      <c r="F28" s="67"/>
      <c r="G28" s="67"/>
      <c r="H28" s="67"/>
      <c r="I28" s="67"/>
      <c r="J28" s="67"/>
      <c r="K28" s="67"/>
      <c r="L28" s="67"/>
      <c r="M28" s="67"/>
      <c r="N28" s="67"/>
      <c r="O28" s="67"/>
      <c r="P28" s="67"/>
      <c r="Q28" s="67"/>
      <c r="R28" s="67"/>
      <c r="S28" s="67"/>
      <c r="T28" s="67"/>
      <c r="U28" s="67"/>
      <c r="V28" s="67"/>
      <c r="W28" s="67"/>
      <c r="X28" s="67"/>
      <c r="Y28" s="67"/>
      <c r="Z28" s="87"/>
    </row>
    <row r="29" spans="1:246" s="1" customFormat="1" outlineLevel="1" x14ac:dyDescent="0.2">
      <c r="A29" s="125" t="s">
        <v>346</v>
      </c>
      <c r="B29" s="125"/>
      <c r="C29" s="125"/>
      <c r="D29" s="125"/>
      <c r="E29" s="83"/>
      <c r="F29" s="83"/>
      <c r="G29" s="83"/>
      <c r="H29" s="83"/>
      <c r="I29" s="83"/>
      <c r="J29" s="83"/>
      <c r="K29" s="83"/>
      <c r="L29" s="83"/>
      <c r="M29" s="83"/>
      <c r="N29" s="83"/>
      <c r="O29" s="83"/>
      <c r="P29" s="83"/>
      <c r="Q29" s="83"/>
      <c r="R29" s="83"/>
      <c r="S29" s="83"/>
      <c r="T29" s="83"/>
      <c r="U29" s="83"/>
      <c r="V29" s="83"/>
      <c r="W29" s="83"/>
      <c r="X29" s="83"/>
      <c r="Y29" s="83"/>
      <c r="Z29" s="87"/>
      <c r="AA29" s="3"/>
    </row>
    <row r="30" spans="1:246" outlineLevel="1" x14ac:dyDescent="0.2">
      <c r="A30" s="49" t="s">
        <v>256</v>
      </c>
      <c r="B30" s="49" t="s">
        <v>36</v>
      </c>
      <c r="C30" s="49" t="s">
        <v>148</v>
      </c>
      <c r="D30" s="3" t="s">
        <v>194</v>
      </c>
      <c r="E30" s="67"/>
      <c r="F30" s="71"/>
      <c r="G30" s="71"/>
      <c r="H30" s="71"/>
      <c r="I30" s="71"/>
      <c r="J30" s="71"/>
      <c r="K30" s="71"/>
      <c r="L30" s="71"/>
      <c r="M30" s="71"/>
      <c r="N30" s="71"/>
      <c r="O30" s="71"/>
      <c r="P30" s="71"/>
      <c r="Q30" s="71"/>
      <c r="R30" s="71"/>
      <c r="S30" s="71"/>
      <c r="T30" s="71"/>
      <c r="U30" s="71"/>
      <c r="V30" s="71"/>
      <c r="W30" s="71"/>
      <c r="X30" s="71"/>
      <c r="Y30" s="71"/>
      <c r="Z30" s="3" t="s">
        <v>366</v>
      </c>
      <c r="AA30" s="3" t="s">
        <v>285</v>
      </c>
    </row>
    <row r="31" spans="1:246" outlineLevel="1" x14ac:dyDescent="0.2">
      <c r="A31" s="49" t="s">
        <v>256</v>
      </c>
      <c r="B31" s="49" t="s">
        <v>36</v>
      </c>
      <c r="C31" s="49" t="s">
        <v>274</v>
      </c>
      <c r="D31" s="3" t="s">
        <v>194</v>
      </c>
      <c r="E31" s="67"/>
      <c r="F31" s="71"/>
      <c r="G31" s="71"/>
      <c r="H31" s="71"/>
      <c r="I31" s="71"/>
      <c r="J31" s="71"/>
      <c r="K31" s="71"/>
      <c r="L31" s="71"/>
      <c r="M31" s="71"/>
      <c r="N31" s="71"/>
      <c r="O31" s="71"/>
      <c r="P31" s="71"/>
      <c r="Q31" s="71"/>
      <c r="R31" s="71"/>
      <c r="S31" s="71"/>
      <c r="T31" s="71"/>
      <c r="U31" s="71"/>
      <c r="V31" s="71"/>
      <c r="W31" s="71"/>
      <c r="X31" s="71"/>
      <c r="Y31" s="71"/>
      <c r="Z31" s="3" t="s">
        <v>366</v>
      </c>
      <c r="AA31" s="3" t="s">
        <v>285</v>
      </c>
    </row>
    <row r="32" spans="1:246" outlineLevel="1" x14ac:dyDescent="0.2">
      <c r="A32" s="49" t="s">
        <v>256</v>
      </c>
      <c r="B32" s="49" t="s">
        <v>36</v>
      </c>
      <c r="C32" s="49" t="s">
        <v>198</v>
      </c>
      <c r="D32" s="3" t="s">
        <v>194</v>
      </c>
      <c r="E32" s="67"/>
      <c r="F32" s="71"/>
      <c r="G32" s="71"/>
      <c r="H32" s="71"/>
      <c r="I32" s="71"/>
      <c r="J32" s="71"/>
      <c r="K32" s="71"/>
      <c r="L32" s="71"/>
      <c r="M32" s="71"/>
      <c r="N32" s="71"/>
      <c r="O32" s="71"/>
      <c r="P32" s="71"/>
      <c r="Q32" s="71"/>
      <c r="R32" s="71"/>
      <c r="S32" s="71"/>
      <c r="T32" s="71"/>
      <c r="U32" s="71"/>
      <c r="V32" s="71"/>
      <c r="W32" s="71"/>
      <c r="X32" s="71"/>
      <c r="Y32" s="71"/>
      <c r="Z32" s="3" t="s">
        <v>366</v>
      </c>
      <c r="AA32" s="3" t="s">
        <v>285</v>
      </c>
    </row>
    <row r="33" spans="1:27" s="1" customFormat="1" outlineLevel="1" x14ac:dyDescent="0.2">
      <c r="A33" s="125" t="s">
        <v>345</v>
      </c>
      <c r="B33" s="125"/>
      <c r="C33" s="125"/>
      <c r="D33" s="125"/>
      <c r="E33" s="83"/>
      <c r="F33" s="83"/>
      <c r="G33" s="83"/>
      <c r="H33" s="83"/>
      <c r="I33" s="83"/>
      <c r="J33" s="83"/>
      <c r="K33" s="83"/>
      <c r="L33" s="83"/>
      <c r="M33" s="83"/>
      <c r="N33" s="83"/>
      <c r="O33" s="83"/>
      <c r="P33" s="83"/>
      <c r="Q33" s="83"/>
      <c r="R33" s="83"/>
      <c r="S33" s="83"/>
      <c r="T33" s="83"/>
      <c r="U33" s="83"/>
      <c r="V33" s="83"/>
      <c r="W33" s="83"/>
      <c r="X33" s="83"/>
      <c r="Y33" s="83"/>
      <c r="Z33" s="87"/>
      <c r="AA33" s="3"/>
    </row>
    <row r="34" spans="1:27" outlineLevel="1" x14ac:dyDescent="0.2">
      <c r="A34" s="49" t="s">
        <v>260</v>
      </c>
      <c r="B34" s="49" t="s">
        <v>43</v>
      </c>
      <c r="C34" s="49" t="s">
        <v>261</v>
      </c>
      <c r="D34" s="3" t="s">
        <v>44</v>
      </c>
      <c r="E34" s="67">
        <v>46685</v>
      </c>
      <c r="F34" s="67"/>
      <c r="G34" s="67"/>
      <c r="H34" s="67"/>
      <c r="I34" s="67"/>
      <c r="J34" s="83"/>
      <c r="K34" s="67"/>
      <c r="L34" s="67"/>
      <c r="M34" s="67"/>
      <c r="N34" s="67"/>
      <c r="O34" s="67"/>
      <c r="P34" s="67"/>
      <c r="Q34" s="67"/>
      <c r="R34" s="67"/>
      <c r="S34" s="67"/>
      <c r="T34" s="67"/>
      <c r="U34" s="67"/>
      <c r="V34" s="67"/>
      <c r="W34" s="67"/>
      <c r="X34" s="67"/>
      <c r="Y34" s="67"/>
      <c r="Z34" s="123" t="s">
        <v>45</v>
      </c>
      <c r="AA34" s="3" t="s">
        <v>46</v>
      </c>
    </row>
    <row r="35" spans="1:27" outlineLevel="1" x14ac:dyDescent="0.2">
      <c r="A35" s="49" t="s">
        <v>260</v>
      </c>
      <c r="B35" s="49" t="s">
        <v>43</v>
      </c>
      <c r="C35" s="49" t="s">
        <v>49</v>
      </c>
      <c r="D35" s="3" t="s">
        <v>44</v>
      </c>
      <c r="E35" s="67">
        <v>3341</v>
      </c>
      <c r="F35" s="67"/>
      <c r="G35" s="67"/>
      <c r="H35" s="67"/>
      <c r="I35" s="67"/>
      <c r="J35" s="67"/>
      <c r="K35" s="67"/>
      <c r="L35" s="67"/>
      <c r="M35" s="67"/>
      <c r="N35" s="67"/>
      <c r="O35" s="67"/>
      <c r="P35" s="67"/>
      <c r="Q35" s="67"/>
      <c r="R35" s="67"/>
      <c r="S35" s="67"/>
      <c r="T35" s="67"/>
      <c r="U35" s="67"/>
      <c r="V35" s="67"/>
      <c r="W35" s="67"/>
      <c r="X35" s="67"/>
      <c r="Y35" s="67"/>
      <c r="Z35" s="123" t="s">
        <v>45</v>
      </c>
      <c r="AA35" s="3" t="s">
        <v>46</v>
      </c>
    </row>
    <row r="36" spans="1:27" outlineLevel="1" x14ac:dyDescent="0.2">
      <c r="A36" s="49" t="s">
        <v>260</v>
      </c>
      <c r="B36" s="49" t="s">
        <v>43</v>
      </c>
      <c r="C36" s="49" t="s">
        <v>57</v>
      </c>
      <c r="D36" s="3" t="s">
        <v>44</v>
      </c>
      <c r="E36" s="67">
        <v>477</v>
      </c>
      <c r="F36" s="67"/>
      <c r="G36" s="67"/>
      <c r="H36" s="67"/>
      <c r="I36" s="67"/>
      <c r="J36" s="67"/>
      <c r="K36" s="67"/>
      <c r="L36" s="67"/>
      <c r="M36" s="67"/>
      <c r="N36" s="67"/>
      <c r="O36" s="67"/>
      <c r="P36" s="67"/>
      <c r="Q36" s="67"/>
      <c r="R36" s="67"/>
      <c r="S36" s="67"/>
      <c r="T36" s="67"/>
      <c r="U36" s="67"/>
      <c r="V36" s="67"/>
      <c r="W36" s="67"/>
      <c r="X36" s="67"/>
      <c r="Y36" s="67"/>
      <c r="Z36" s="123" t="s">
        <v>45</v>
      </c>
      <c r="AA36" s="3" t="s">
        <v>47</v>
      </c>
    </row>
    <row r="37" spans="1:27" outlineLevel="1" x14ac:dyDescent="0.2">
      <c r="A37" s="49" t="s">
        <v>260</v>
      </c>
      <c r="B37" s="49" t="s">
        <v>48</v>
      </c>
      <c r="C37" s="49" t="s">
        <v>49</v>
      </c>
      <c r="D37" s="3" t="s">
        <v>44</v>
      </c>
      <c r="E37" s="67">
        <v>12846</v>
      </c>
      <c r="F37" s="67"/>
      <c r="G37" s="67"/>
      <c r="H37" s="67"/>
      <c r="I37" s="67"/>
      <c r="J37" s="67"/>
      <c r="K37" s="67"/>
      <c r="L37" s="67"/>
      <c r="M37" s="67"/>
      <c r="N37" s="67"/>
      <c r="O37" s="67"/>
      <c r="P37" s="67"/>
      <c r="Q37" s="67"/>
      <c r="R37" s="67"/>
      <c r="S37" s="67"/>
      <c r="T37" s="67"/>
      <c r="U37" s="67"/>
      <c r="V37" s="67"/>
      <c r="W37" s="67"/>
      <c r="X37" s="67"/>
      <c r="Y37" s="67"/>
      <c r="Z37" s="123" t="s">
        <v>50</v>
      </c>
      <c r="AA37" s="3" t="s">
        <v>51</v>
      </c>
    </row>
    <row r="38" spans="1:27" outlineLevel="1" x14ac:dyDescent="0.2">
      <c r="A38" s="49" t="s">
        <v>260</v>
      </c>
      <c r="B38" s="49" t="s">
        <v>48</v>
      </c>
      <c r="C38" s="49" t="s">
        <v>274</v>
      </c>
      <c r="D38" s="3" t="s">
        <v>44</v>
      </c>
      <c r="E38" s="67">
        <v>10900</v>
      </c>
      <c r="F38" s="67"/>
      <c r="G38" s="67"/>
      <c r="H38" s="67"/>
      <c r="I38" s="67"/>
      <c r="J38" s="67"/>
      <c r="K38" s="67"/>
      <c r="L38" s="67"/>
      <c r="M38" s="67"/>
      <c r="N38" s="67"/>
      <c r="O38" s="67"/>
      <c r="P38" s="67"/>
      <c r="Q38" s="67"/>
      <c r="R38" s="67"/>
      <c r="S38" s="67"/>
      <c r="T38" s="67"/>
      <c r="U38" s="67"/>
      <c r="V38" s="67"/>
      <c r="W38" s="67"/>
      <c r="X38" s="67"/>
      <c r="Y38" s="67"/>
      <c r="Z38" s="123" t="s">
        <v>50</v>
      </c>
      <c r="AA38" s="3" t="s">
        <v>52</v>
      </c>
    </row>
    <row r="39" spans="1:27" outlineLevel="1" x14ac:dyDescent="0.2">
      <c r="A39" s="49" t="s">
        <v>260</v>
      </c>
      <c r="B39" s="49" t="s">
        <v>48</v>
      </c>
      <c r="C39" s="49" t="s">
        <v>53</v>
      </c>
      <c r="D39" s="3" t="s">
        <v>44</v>
      </c>
      <c r="E39" s="67">
        <v>1004</v>
      </c>
      <c r="F39" s="67"/>
      <c r="G39" s="67"/>
      <c r="H39" s="67"/>
      <c r="I39" s="67"/>
      <c r="J39" s="67"/>
      <c r="K39" s="67"/>
      <c r="L39" s="67"/>
      <c r="M39" s="67"/>
      <c r="N39" s="67"/>
      <c r="O39" s="67"/>
      <c r="P39" s="67"/>
      <c r="Q39" s="67"/>
      <c r="R39" s="67"/>
      <c r="S39" s="67"/>
      <c r="T39" s="67"/>
      <c r="U39" s="67"/>
      <c r="V39" s="67"/>
      <c r="W39" s="67"/>
      <c r="X39" s="67"/>
      <c r="Y39" s="67"/>
      <c r="Z39" s="123" t="s">
        <v>50</v>
      </c>
      <c r="AA39" s="3" t="s">
        <v>54</v>
      </c>
    </row>
    <row r="40" spans="1:27" outlineLevel="1" x14ac:dyDescent="0.2">
      <c r="A40" s="49" t="s">
        <v>260</v>
      </c>
      <c r="B40" s="49" t="s">
        <v>48</v>
      </c>
      <c r="C40" s="49" t="s">
        <v>55</v>
      </c>
      <c r="D40" s="3" t="s">
        <v>44</v>
      </c>
      <c r="E40" s="67">
        <v>942</v>
      </c>
      <c r="F40" s="67"/>
      <c r="G40" s="67"/>
      <c r="H40" s="67"/>
      <c r="I40" s="67"/>
      <c r="J40" s="67"/>
      <c r="K40" s="67"/>
      <c r="L40" s="67"/>
      <c r="M40" s="67"/>
      <c r="N40" s="67"/>
      <c r="O40" s="67"/>
      <c r="P40" s="67"/>
      <c r="Q40" s="67"/>
      <c r="R40" s="67"/>
      <c r="S40" s="67"/>
      <c r="T40" s="67"/>
      <c r="U40" s="67"/>
      <c r="V40" s="67"/>
      <c r="W40" s="67"/>
      <c r="X40" s="67"/>
      <c r="Y40" s="67"/>
      <c r="Z40" s="123" t="s">
        <v>50</v>
      </c>
      <c r="AA40" s="3" t="s">
        <v>56</v>
      </c>
    </row>
    <row r="41" spans="1:27" outlineLevel="1" x14ac:dyDescent="0.2">
      <c r="A41" s="49" t="s">
        <v>260</v>
      </c>
      <c r="B41" s="49" t="s">
        <v>48</v>
      </c>
      <c r="C41" s="49" t="s">
        <v>57</v>
      </c>
      <c r="D41" s="3" t="s">
        <v>44</v>
      </c>
      <c r="E41" s="67">
        <v>6941</v>
      </c>
      <c r="F41" s="67"/>
      <c r="G41" s="67"/>
      <c r="H41" s="67"/>
      <c r="I41" s="67"/>
      <c r="J41" s="67"/>
      <c r="K41" s="67"/>
      <c r="L41" s="67"/>
      <c r="M41" s="67"/>
      <c r="N41" s="67"/>
      <c r="O41" s="67"/>
      <c r="P41" s="67"/>
      <c r="Q41" s="67"/>
      <c r="R41" s="67"/>
      <c r="S41" s="67"/>
      <c r="T41" s="67"/>
      <c r="U41" s="67"/>
      <c r="V41" s="67"/>
      <c r="W41" s="67"/>
      <c r="X41" s="67"/>
      <c r="Y41" s="67"/>
      <c r="Z41" s="123" t="s">
        <v>50</v>
      </c>
      <c r="AA41" s="3" t="s">
        <v>58</v>
      </c>
    </row>
    <row r="42" spans="1:27" outlineLevel="1" x14ac:dyDescent="0.2">
      <c r="A42" s="49" t="s">
        <v>260</v>
      </c>
      <c r="B42" s="49" t="s">
        <v>48</v>
      </c>
      <c r="C42" s="49" t="s">
        <v>59</v>
      </c>
      <c r="D42" s="3" t="s">
        <v>44</v>
      </c>
      <c r="E42" s="67">
        <v>1018</v>
      </c>
      <c r="F42" s="67"/>
      <c r="G42" s="67"/>
      <c r="H42" s="67"/>
      <c r="I42" s="67"/>
      <c r="J42" s="67"/>
      <c r="K42" s="67"/>
      <c r="L42" s="67"/>
      <c r="M42" s="67"/>
      <c r="N42" s="67"/>
      <c r="O42" s="67"/>
      <c r="P42" s="67"/>
      <c r="Q42" s="67"/>
      <c r="R42" s="67"/>
      <c r="S42" s="67"/>
      <c r="T42" s="67"/>
      <c r="U42" s="67"/>
      <c r="V42" s="67"/>
      <c r="W42" s="67"/>
      <c r="X42" s="67"/>
      <c r="Y42" s="67"/>
      <c r="Z42" s="123" t="s">
        <v>50</v>
      </c>
      <c r="AA42" s="3" t="s">
        <v>60</v>
      </c>
    </row>
    <row r="43" spans="1:27" outlineLevel="1" x14ac:dyDescent="0.2">
      <c r="A43" s="148" t="s">
        <v>284</v>
      </c>
      <c r="B43" s="148"/>
      <c r="C43" s="148"/>
      <c r="D43" s="148"/>
      <c r="E43" s="67"/>
      <c r="F43" s="67"/>
      <c r="G43" s="67"/>
      <c r="H43" s="67"/>
      <c r="I43" s="67"/>
      <c r="J43" s="67"/>
      <c r="K43" s="67"/>
      <c r="L43" s="67"/>
      <c r="M43" s="67"/>
      <c r="N43" s="67"/>
      <c r="O43" s="67"/>
      <c r="P43" s="67"/>
      <c r="Q43" s="67"/>
      <c r="R43" s="67"/>
      <c r="S43" s="67"/>
      <c r="T43" s="67"/>
      <c r="U43" s="67"/>
      <c r="V43" s="67"/>
      <c r="W43" s="67"/>
      <c r="X43" s="67"/>
      <c r="Y43" s="67"/>
      <c r="Z43" s="87"/>
    </row>
    <row r="44" spans="1:27" s="1" customFormat="1" outlineLevel="1" x14ac:dyDescent="0.2">
      <c r="A44" s="125" t="s">
        <v>346</v>
      </c>
      <c r="B44" s="125"/>
      <c r="C44" s="125"/>
      <c r="D44" s="125"/>
      <c r="E44" s="83"/>
      <c r="F44" s="83"/>
      <c r="G44" s="83"/>
      <c r="H44" s="83"/>
      <c r="I44" s="83"/>
      <c r="J44" s="83"/>
      <c r="K44" s="83"/>
      <c r="L44" s="83"/>
      <c r="M44" s="83"/>
      <c r="N44" s="83"/>
      <c r="O44" s="83"/>
      <c r="P44" s="83"/>
      <c r="Q44" s="83"/>
      <c r="R44" s="83"/>
      <c r="S44" s="83"/>
      <c r="T44" s="83"/>
      <c r="U44" s="83"/>
      <c r="V44" s="83"/>
      <c r="W44" s="83"/>
      <c r="X44" s="83"/>
      <c r="Y44" s="83"/>
      <c r="Z44" s="87"/>
      <c r="AA44" s="3"/>
    </row>
    <row r="45" spans="1:27" outlineLevel="1" x14ac:dyDescent="0.2">
      <c r="A45" s="49" t="s">
        <v>257</v>
      </c>
      <c r="B45" s="49" t="s">
        <v>36</v>
      </c>
      <c r="C45" s="49" t="s">
        <v>37</v>
      </c>
      <c r="D45" s="3" t="s">
        <v>192</v>
      </c>
      <c r="E45" s="67"/>
      <c r="F45" s="71"/>
      <c r="G45" s="71"/>
      <c r="H45" s="71"/>
      <c r="I45" s="71"/>
      <c r="J45" s="71"/>
      <c r="K45" s="71"/>
      <c r="L45" s="71"/>
      <c r="M45" s="71"/>
      <c r="N45" s="71"/>
      <c r="O45" s="71"/>
      <c r="P45" s="71"/>
      <c r="Q45" s="71"/>
      <c r="R45" s="71"/>
      <c r="S45" s="71"/>
      <c r="T45" s="71"/>
      <c r="U45" s="71"/>
      <c r="V45" s="71"/>
      <c r="W45" s="71"/>
      <c r="X45" s="71"/>
      <c r="Y45" s="71"/>
      <c r="Z45" s="3" t="s">
        <v>348</v>
      </c>
    </row>
    <row r="46" spans="1:27" outlineLevel="1" x14ac:dyDescent="0.2">
      <c r="A46" s="49" t="s">
        <v>257</v>
      </c>
      <c r="B46" s="49" t="s">
        <v>36</v>
      </c>
      <c r="C46" s="49" t="s">
        <v>258</v>
      </c>
      <c r="D46" s="3" t="s">
        <v>192</v>
      </c>
      <c r="E46" s="67"/>
      <c r="F46" s="71"/>
      <c r="G46" s="71"/>
      <c r="H46" s="71"/>
      <c r="I46" s="71"/>
      <c r="J46" s="71"/>
      <c r="K46" s="71"/>
      <c r="L46" s="71"/>
      <c r="M46" s="71"/>
      <c r="N46" s="71"/>
      <c r="O46" s="71"/>
      <c r="P46" s="71"/>
      <c r="Q46" s="71"/>
      <c r="R46" s="71"/>
      <c r="S46" s="71"/>
      <c r="T46" s="71"/>
      <c r="U46" s="71"/>
      <c r="V46" s="71"/>
      <c r="W46" s="71"/>
      <c r="X46" s="71"/>
      <c r="Y46" s="71"/>
      <c r="Z46" s="3" t="s">
        <v>348</v>
      </c>
    </row>
    <row r="47" spans="1:27" outlineLevel="1" x14ac:dyDescent="0.2">
      <c r="A47" s="49" t="s">
        <v>257</v>
      </c>
      <c r="B47" s="49" t="s">
        <v>36</v>
      </c>
      <c r="C47" s="49" t="s">
        <v>259</v>
      </c>
      <c r="D47" s="3" t="s">
        <v>192</v>
      </c>
      <c r="E47" s="67"/>
      <c r="F47" s="71"/>
      <c r="G47" s="71"/>
      <c r="H47" s="71"/>
      <c r="I47" s="71"/>
      <c r="J47" s="71"/>
      <c r="K47" s="71"/>
      <c r="L47" s="71"/>
      <c r="M47" s="71"/>
      <c r="N47" s="71"/>
      <c r="O47" s="71"/>
      <c r="P47" s="71"/>
      <c r="Q47" s="71"/>
      <c r="R47" s="71"/>
      <c r="S47" s="71"/>
      <c r="T47" s="71"/>
      <c r="U47" s="71"/>
      <c r="V47" s="71"/>
      <c r="W47" s="71"/>
      <c r="X47" s="71"/>
      <c r="Y47" s="71"/>
      <c r="Z47" s="3" t="s">
        <v>348</v>
      </c>
    </row>
    <row r="48" spans="1:27" outlineLevel="1" x14ac:dyDescent="0.2">
      <c r="A48" s="49" t="s">
        <v>262</v>
      </c>
      <c r="B48" s="49" t="s">
        <v>36</v>
      </c>
      <c r="C48" s="49" t="s">
        <v>37</v>
      </c>
      <c r="D48" s="3" t="s">
        <v>41</v>
      </c>
      <c r="E48" s="71">
        <v>0.14119746440384373</v>
      </c>
      <c r="F48" s="71"/>
      <c r="G48" s="71"/>
      <c r="H48" s="71"/>
      <c r="I48" s="71"/>
      <c r="J48" s="71"/>
      <c r="K48" s="71"/>
      <c r="L48" s="71"/>
      <c r="M48" s="71"/>
      <c r="N48" s="71"/>
      <c r="O48" s="71"/>
      <c r="P48" s="71"/>
      <c r="Q48" s="71"/>
      <c r="R48" s="71"/>
      <c r="S48" s="71"/>
      <c r="T48" s="71"/>
      <c r="U48" s="71"/>
      <c r="V48" s="71"/>
      <c r="W48" s="71"/>
      <c r="X48" s="71"/>
      <c r="Y48" s="71"/>
      <c r="Z48" s="3" t="s">
        <v>347</v>
      </c>
    </row>
    <row r="49" spans="1:246" outlineLevel="1" x14ac:dyDescent="0.2">
      <c r="A49" s="49" t="s">
        <v>262</v>
      </c>
      <c r="B49" s="49" t="s">
        <v>36</v>
      </c>
      <c r="C49" s="49" t="s">
        <v>258</v>
      </c>
      <c r="D49" s="3" t="s">
        <v>41</v>
      </c>
      <c r="E49" s="71">
        <v>0.13138668509491125</v>
      </c>
      <c r="F49" s="71"/>
      <c r="G49" s="71"/>
      <c r="H49" s="71"/>
      <c r="I49" s="71"/>
      <c r="J49" s="71"/>
      <c r="K49" s="71"/>
      <c r="L49" s="71"/>
      <c r="M49" s="71"/>
      <c r="N49" s="71"/>
      <c r="O49" s="71"/>
      <c r="P49" s="71"/>
      <c r="Q49" s="71"/>
      <c r="R49" s="71"/>
      <c r="S49" s="71"/>
      <c r="T49" s="71"/>
      <c r="U49" s="71"/>
      <c r="V49" s="71"/>
      <c r="W49" s="71"/>
      <c r="X49" s="71"/>
      <c r="Y49" s="71"/>
      <c r="Z49" s="3" t="s">
        <v>347</v>
      </c>
    </row>
    <row r="50" spans="1:246" outlineLevel="1" x14ac:dyDescent="0.2">
      <c r="A50" s="49" t="s">
        <v>262</v>
      </c>
      <c r="B50" s="49" t="s">
        <v>36</v>
      </c>
      <c r="C50" s="49" t="s">
        <v>259</v>
      </c>
      <c r="D50" s="3" t="s">
        <v>41</v>
      </c>
      <c r="E50" s="71">
        <v>0.1712306981854087</v>
      </c>
      <c r="F50" s="71"/>
      <c r="G50" s="71"/>
      <c r="H50" s="71"/>
      <c r="I50" s="71"/>
      <c r="J50" s="71"/>
      <c r="K50" s="71"/>
      <c r="L50" s="71"/>
      <c r="M50" s="71"/>
      <c r="N50" s="71"/>
      <c r="O50" s="71"/>
      <c r="P50" s="71"/>
      <c r="Q50" s="71"/>
      <c r="R50" s="71"/>
      <c r="S50" s="71"/>
      <c r="T50" s="71"/>
      <c r="U50" s="71"/>
      <c r="V50" s="71"/>
      <c r="W50" s="71"/>
      <c r="X50" s="71"/>
      <c r="Y50" s="71"/>
      <c r="Z50" s="3" t="s">
        <v>347</v>
      </c>
    </row>
    <row r="51" spans="1:246" s="1" customFormat="1" outlineLevel="1" x14ac:dyDescent="0.2">
      <c r="A51" s="125" t="s">
        <v>345</v>
      </c>
      <c r="B51" s="125"/>
      <c r="C51" s="125"/>
      <c r="D51" s="125"/>
      <c r="E51" s="83"/>
      <c r="F51" s="83"/>
      <c r="G51" s="83"/>
      <c r="H51" s="83"/>
      <c r="I51" s="83"/>
      <c r="J51" s="83"/>
      <c r="K51" s="83"/>
      <c r="L51" s="83"/>
      <c r="M51" s="83"/>
      <c r="N51" s="83"/>
      <c r="O51" s="83"/>
      <c r="P51" s="83"/>
      <c r="Q51" s="83"/>
      <c r="R51" s="83"/>
      <c r="S51" s="83"/>
      <c r="T51" s="83"/>
      <c r="U51" s="83"/>
      <c r="V51" s="83"/>
      <c r="W51" s="83"/>
      <c r="X51" s="83"/>
      <c r="Y51" s="83"/>
      <c r="Z51" s="87"/>
      <c r="AA51" s="3"/>
    </row>
    <row r="52" spans="1:246" outlineLevel="1" x14ac:dyDescent="0.2">
      <c r="A52" s="49" t="s">
        <v>34</v>
      </c>
      <c r="B52" s="49" t="s">
        <v>36</v>
      </c>
      <c r="C52" s="49" t="s">
        <v>37</v>
      </c>
      <c r="D52" s="3" t="s">
        <v>35</v>
      </c>
      <c r="E52" s="69">
        <v>0.08</v>
      </c>
      <c r="F52" s="69"/>
      <c r="G52" s="69"/>
      <c r="H52" s="69"/>
      <c r="I52" s="69"/>
      <c r="J52" s="69"/>
      <c r="K52" s="69"/>
      <c r="L52" s="69"/>
      <c r="M52" s="69"/>
      <c r="N52" s="69"/>
      <c r="O52" s="69"/>
      <c r="P52" s="69"/>
      <c r="Q52" s="69"/>
      <c r="R52" s="69"/>
      <c r="S52" s="69"/>
      <c r="T52" s="69"/>
      <c r="U52" s="69"/>
      <c r="V52" s="69"/>
      <c r="W52" s="69"/>
      <c r="X52" s="69"/>
      <c r="Y52" s="69"/>
      <c r="Z52" s="3" t="s">
        <v>364</v>
      </c>
    </row>
    <row r="53" spans="1:246" outlineLevel="1" x14ac:dyDescent="0.2">
      <c r="A53" s="49" t="s">
        <v>34</v>
      </c>
      <c r="B53" s="49" t="s">
        <v>36</v>
      </c>
      <c r="C53" s="49" t="s">
        <v>258</v>
      </c>
      <c r="D53" s="3" t="s">
        <v>35</v>
      </c>
      <c r="E53" s="69">
        <v>0.17</v>
      </c>
      <c r="F53" s="69"/>
      <c r="G53" s="69"/>
      <c r="H53" s="69"/>
      <c r="I53" s="69"/>
      <c r="J53" s="69"/>
      <c r="K53" s="69"/>
      <c r="L53" s="69"/>
      <c r="M53" s="69"/>
      <c r="N53" s="69"/>
      <c r="O53" s="69"/>
      <c r="P53" s="69"/>
      <c r="Q53" s="69"/>
      <c r="R53" s="69"/>
      <c r="S53" s="69"/>
      <c r="T53" s="69"/>
      <c r="U53" s="69"/>
      <c r="V53" s="69"/>
      <c r="W53" s="69"/>
      <c r="X53" s="69"/>
      <c r="Y53" s="69"/>
      <c r="Z53" s="3" t="s">
        <v>364</v>
      </c>
    </row>
    <row r="54" spans="1:246" outlineLevel="1" x14ac:dyDescent="0.2">
      <c r="A54" s="49" t="s">
        <v>34</v>
      </c>
      <c r="B54" s="49" t="s">
        <v>36</v>
      </c>
      <c r="C54" s="49" t="s">
        <v>269</v>
      </c>
      <c r="D54" s="3" t="s">
        <v>35</v>
      </c>
      <c r="E54" s="69">
        <v>0.08</v>
      </c>
      <c r="F54" s="69"/>
      <c r="G54" s="69"/>
      <c r="H54" s="69"/>
      <c r="I54" s="69"/>
      <c r="J54" s="69"/>
      <c r="K54" s="69"/>
      <c r="L54" s="69"/>
      <c r="M54" s="69"/>
      <c r="N54" s="69"/>
      <c r="O54" s="69"/>
      <c r="P54" s="69"/>
      <c r="Q54" s="69"/>
      <c r="R54" s="69"/>
      <c r="S54" s="69"/>
      <c r="T54" s="69"/>
      <c r="U54" s="69"/>
      <c r="V54" s="69"/>
      <c r="W54" s="69"/>
      <c r="X54" s="69"/>
      <c r="Y54" s="69"/>
      <c r="Z54" s="3" t="s">
        <v>364</v>
      </c>
      <c r="AA54" s="3" t="s">
        <v>280</v>
      </c>
    </row>
    <row r="55" spans="1:246" outlineLevel="1" x14ac:dyDescent="0.2">
      <c r="A55" s="49" t="s">
        <v>38</v>
      </c>
      <c r="B55" s="49" t="s">
        <v>36</v>
      </c>
      <c r="C55" s="49" t="s">
        <v>37</v>
      </c>
      <c r="D55" s="3" t="s">
        <v>39</v>
      </c>
      <c r="E55" s="69">
        <v>13.8</v>
      </c>
      <c r="F55" s="69"/>
      <c r="G55" s="69"/>
      <c r="H55" s="69"/>
      <c r="I55" s="69"/>
      <c r="J55" s="69"/>
      <c r="K55" s="69"/>
      <c r="L55" s="69"/>
      <c r="M55" s="69"/>
      <c r="N55" s="69"/>
      <c r="O55" s="69"/>
      <c r="P55" s="69"/>
      <c r="Q55" s="69"/>
      <c r="R55" s="69"/>
      <c r="S55" s="69"/>
      <c r="T55" s="69"/>
      <c r="U55" s="69"/>
      <c r="V55" s="69"/>
      <c r="W55" s="69"/>
      <c r="X55" s="69"/>
      <c r="Y55" s="69"/>
      <c r="Z55" s="3" t="s">
        <v>365</v>
      </c>
      <c r="AA55" s="3" t="s">
        <v>40</v>
      </c>
    </row>
    <row r="56" spans="1:246" outlineLevel="1" x14ac:dyDescent="0.2">
      <c r="A56" s="49" t="s">
        <v>38</v>
      </c>
      <c r="B56" s="49" t="s">
        <v>36</v>
      </c>
      <c r="C56" s="49" t="s">
        <v>258</v>
      </c>
      <c r="D56" s="3" t="s">
        <v>39</v>
      </c>
      <c r="E56" s="70">
        <v>13.8</v>
      </c>
      <c r="F56" s="70"/>
      <c r="G56" s="70"/>
      <c r="H56" s="70"/>
      <c r="I56" s="70"/>
      <c r="J56" s="70"/>
      <c r="K56" s="70"/>
      <c r="L56" s="70"/>
      <c r="M56" s="70"/>
      <c r="N56" s="70"/>
      <c r="O56" s="70"/>
      <c r="P56" s="70"/>
      <c r="Q56" s="70"/>
      <c r="R56" s="70"/>
      <c r="S56" s="70"/>
      <c r="T56" s="70"/>
      <c r="U56" s="70"/>
      <c r="V56" s="70"/>
      <c r="W56" s="70"/>
      <c r="X56" s="70"/>
      <c r="Y56" s="70"/>
      <c r="Z56" s="3" t="s">
        <v>365</v>
      </c>
      <c r="AA56" s="3" t="s">
        <v>40</v>
      </c>
    </row>
    <row r="57" spans="1:246" outlineLevel="1" x14ac:dyDescent="0.2">
      <c r="A57" s="49" t="s">
        <v>38</v>
      </c>
      <c r="B57" s="49" t="s">
        <v>36</v>
      </c>
      <c r="C57" s="49" t="s">
        <v>269</v>
      </c>
      <c r="D57" s="3" t="s">
        <v>39</v>
      </c>
      <c r="E57" s="70">
        <v>13.8</v>
      </c>
      <c r="F57" s="70"/>
      <c r="G57" s="70"/>
      <c r="H57" s="70"/>
      <c r="I57" s="70"/>
      <c r="J57" s="70"/>
      <c r="K57" s="70"/>
      <c r="L57" s="70"/>
      <c r="M57" s="70"/>
      <c r="N57" s="70"/>
      <c r="O57" s="70"/>
      <c r="P57" s="70"/>
      <c r="Q57" s="70"/>
      <c r="R57" s="70"/>
      <c r="S57" s="70"/>
      <c r="T57" s="70"/>
      <c r="U57" s="70"/>
      <c r="V57" s="70"/>
      <c r="W57" s="70"/>
      <c r="X57" s="70"/>
      <c r="Y57" s="70"/>
      <c r="Z57" s="3" t="s">
        <v>365</v>
      </c>
      <c r="AA57" s="3" t="s">
        <v>40</v>
      </c>
    </row>
    <row r="58" spans="1:246" outlineLevel="1" x14ac:dyDescent="0.2">
      <c r="A58" s="49" t="s">
        <v>278</v>
      </c>
      <c r="B58" s="49" t="s">
        <v>36</v>
      </c>
      <c r="C58" s="49" t="s">
        <v>37</v>
      </c>
      <c r="D58" s="3" t="s">
        <v>41</v>
      </c>
      <c r="E58" s="79">
        <v>0.01</v>
      </c>
      <c r="F58" s="67"/>
      <c r="G58" s="67"/>
      <c r="H58" s="67"/>
      <c r="I58" s="67"/>
      <c r="J58" s="67"/>
      <c r="K58" s="67"/>
      <c r="L58" s="67"/>
      <c r="M58" s="67"/>
      <c r="N58" s="67"/>
      <c r="O58" s="67"/>
      <c r="P58" s="67"/>
      <c r="Q58" s="67"/>
      <c r="R58" s="67"/>
      <c r="S58" s="67"/>
      <c r="T58" s="67"/>
      <c r="U58" s="67"/>
      <c r="V58" s="67"/>
      <c r="W58" s="67"/>
      <c r="X58" s="67"/>
      <c r="Y58" s="67"/>
      <c r="Z58" s="3" t="s">
        <v>279</v>
      </c>
      <c r="AA58" s="3" t="s">
        <v>290</v>
      </c>
    </row>
    <row r="59" spans="1:246" outlineLevel="1" x14ac:dyDescent="0.2">
      <c r="A59" s="49" t="s">
        <v>278</v>
      </c>
      <c r="B59" s="49" t="s">
        <v>36</v>
      </c>
      <c r="C59" s="49" t="s">
        <v>269</v>
      </c>
      <c r="D59" s="3" t="s">
        <v>41</v>
      </c>
      <c r="E59" s="79"/>
      <c r="F59" s="67"/>
      <c r="G59" s="67"/>
      <c r="H59" s="67"/>
      <c r="I59" s="67"/>
      <c r="J59" s="67"/>
      <c r="K59" s="67"/>
      <c r="L59" s="67"/>
      <c r="M59" s="67"/>
      <c r="N59" s="67"/>
      <c r="O59" s="67"/>
      <c r="P59" s="67"/>
      <c r="Q59" s="67"/>
      <c r="R59" s="67"/>
      <c r="S59" s="67"/>
      <c r="T59" s="67"/>
      <c r="U59" s="67"/>
      <c r="V59" s="67"/>
      <c r="W59" s="67"/>
      <c r="X59" s="67"/>
      <c r="Y59" s="67"/>
      <c r="Z59" s="3" t="s">
        <v>279</v>
      </c>
      <c r="AA59" s="3" t="s">
        <v>290</v>
      </c>
    </row>
    <row r="60" spans="1:246" x14ac:dyDescent="0.2">
      <c r="D60" s="3"/>
    </row>
    <row r="61" spans="1:246" s="34" customFormat="1" ht="15.75" x14ac:dyDescent="0.25">
      <c r="A61" s="32" t="s">
        <v>61</v>
      </c>
      <c r="B61" s="33"/>
      <c r="C61" s="33"/>
      <c r="D61" s="33"/>
      <c r="E61" s="33"/>
      <c r="F61" s="33"/>
      <c r="G61" s="33"/>
      <c r="H61" s="33"/>
      <c r="I61" s="33"/>
      <c r="J61" s="33"/>
      <c r="K61" s="33"/>
      <c r="L61" s="33"/>
      <c r="M61" s="33"/>
      <c r="N61" s="33"/>
      <c r="O61" s="33"/>
      <c r="P61" s="33"/>
      <c r="Q61" s="33"/>
      <c r="R61" s="33"/>
      <c r="S61" s="33"/>
      <c r="T61" s="33"/>
      <c r="U61" s="33"/>
      <c r="V61" s="33"/>
      <c r="W61" s="33"/>
      <c r="X61" s="33"/>
      <c r="Y61" s="33"/>
      <c r="Z61" s="35"/>
      <c r="AA61" s="35"/>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row>
    <row r="62" spans="1:246" ht="13.5" outlineLevel="1" thickBot="1" x14ac:dyDescent="0.25">
      <c r="A62" s="28" t="s">
        <v>2</v>
      </c>
      <c r="B62" s="28" t="s">
        <v>3</v>
      </c>
      <c r="C62" s="28" t="s">
        <v>12</v>
      </c>
      <c r="D62" s="28" t="s">
        <v>4</v>
      </c>
      <c r="E62" s="29">
        <v>2020</v>
      </c>
      <c r="F62" s="29">
        <v>2021</v>
      </c>
      <c r="G62" s="29">
        <v>2022</v>
      </c>
      <c r="H62" s="29">
        <v>2023</v>
      </c>
      <c r="I62" s="29">
        <v>2024</v>
      </c>
      <c r="J62" s="29">
        <v>2025</v>
      </c>
      <c r="K62" s="29">
        <v>2026</v>
      </c>
      <c r="L62" s="29">
        <v>2027</v>
      </c>
      <c r="M62" s="29">
        <v>2028</v>
      </c>
      <c r="N62" s="29">
        <v>2029</v>
      </c>
      <c r="O62" s="29">
        <v>2030</v>
      </c>
      <c r="P62" s="29">
        <v>2031</v>
      </c>
      <c r="Q62" s="29">
        <v>2032</v>
      </c>
      <c r="R62" s="29">
        <v>2033</v>
      </c>
      <c r="S62" s="29">
        <v>2034</v>
      </c>
      <c r="T62" s="29">
        <v>2035</v>
      </c>
      <c r="U62" s="29">
        <v>2036</v>
      </c>
      <c r="V62" s="29">
        <v>2037</v>
      </c>
      <c r="W62" s="29">
        <v>2038</v>
      </c>
      <c r="X62" s="29">
        <v>2039</v>
      </c>
      <c r="Y62" s="29">
        <v>2040</v>
      </c>
      <c r="Z62" s="36" t="s">
        <v>5</v>
      </c>
      <c r="AA62" s="36" t="s">
        <v>6</v>
      </c>
    </row>
    <row r="63" spans="1:246" ht="13.5" outlineLevel="1" thickTop="1" x14ac:dyDescent="0.2">
      <c r="A63" s="49" t="s">
        <v>62</v>
      </c>
      <c r="B63" s="49" t="s">
        <v>63</v>
      </c>
      <c r="C63" s="49" t="s">
        <v>64</v>
      </c>
      <c r="D63" s="3" t="s">
        <v>65</v>
      </c>
      <c r="E63" s="67">
        <v>880.39</v>
      </c>
      <c r="F63" s="67"/>
      <c r="G63" s="67"/>
      <c r="H63" s="67"/>
      <c r="I63" s="67"/>
      <c r="J63" s="67"/>
      <c r="K63" s="67"/>
      <c r="L63" s="67"/>
      <c r="M63" s="67"/>
      <c r="N63" s="67"/>
      <c r="O63" s="67"/>
      <c r="P63" s="67"/>
      <c r="Q63" s="67"/>
      <c r="R63" s="67"/>
      <c r="S63" s="67"/>
      <c r="T63" s="67"/>
      <c r="U63" s="67"/>
      <c r="V63" s="67"/>
      <c r="W63" s="67"/>
      <c r="X63" s="67"/>
      <c r="Y63" s="67"/>
      <c r="Z63" s="3" t="s">
        <v>66</v>
      </c>
    </row>
    <row r="64" spans="1:246" outlineLevel="1" x14ac:dyDescent="0.2">
      <c r="A64" s="49" t="s">
        <v>62</v>
      </c>
      <c r="B64" s="49" t="s">
        <v>63</v>
      </c>
      <c r="C64" s="49" t="s">
        <v>67</v>
      </c>
      <c r="D64" s="3" t="s">
        <v>65</v>
      </c>
      <c r="E64" s="67">
        <v>294215.09000000003</v>
      </c>
      <c r="F64" s="67"/>
      <c r="G64" s="67"/>
      <c r="H64" s="67"/>
      <c r="I64" s="67"/>
      <c r="J64" s="67"/>
      <c r="K64" s="67"/>
      <c r="L64" s="67"/>
      <c r="M64" s="67"/>
      <c r="N64" s="67"/>
      <c r="O64" s="67"/>
      <c r="P64" s="67"/>
      <c r="Q64" s="67"/>
      <c r="R64" s="67"/>
      <c r="S64" s="67"/>
      <c r="T64" s="67"/>
      <c r="U64" s="67"/>
      <c r="V64" s="67"/>
      <c r="W64" s="67"/>
      <c r="X64" s="67"/>
      <c r="Y64" s="67"/>
      <c r="Z64" s="3" t="s">
        <v>66</v>
      </c>
    </row>
    <row r="65" spans="1:246" outlineLevel="1" x14ac:dyDescent="0.2">
      <c r="A65" s="49" t="s">
        <v>62</v>
      </c>
      <c r="B65" s="49" t="s">
        <v>63</v>
      </c>
      <c r="C65" s="49" t="s">
        <v>27</v>
      </c>
      <c r="D65" s="3" t="s">
        <v>16</v>
      </c>
      <c r="E65" s="67">
        <v>0</v>
      </c>
      <c r="F65" s="67"/>
      <c r="G65" s="67"/>
      <c r="H65" s="67"/>
      <c r="I65" s="67"/>
      <c r="J65" s="67"/>
      <c r="K65" s="67"/>
      <c r="L65" s="67"/>
      <c r="M65" s="67"/>
      <c r="N65" s="67"/>
      <c r="O65" s="67"/>
      <c r="P65" s="67"/>
      <c r="Q65" s="67"/>
      <c r="R65" s="67"/>
      <c r="S65" s="67"/>
      <c r="T65" s="67"/>
      <c r="U65" s="67"/>
      <c r="V65" s="67"/>
      <c r="W65" s="67"/>
      <c r="X65" s="67"/>
      <c r="Y65" s="67"/>
      <c r="Z65" s="3" t="s">
        <v>66</v>
      </c>
    </row>
    <row r="66" spans="1:246" outlineLevel="1" x14ac:dyDescent="0.2">
      <c r="A66" s="49" t="s">
        <v>68</v>
      </c>
      <c r="B66" s="49" t="s">
        <v>14</v>
      </c>
      <c r="C66" s="49"/>
      <c r="D66" s="3" t="s">
        <v>16</v>
      </c>
      <c r="E66" s="67">
        <v>2292066</v>
      </c>
      <c r="F66" s="67"/>
      <c r="G66" s="67"/>
      <c r="H66" s="67"/>
      <c r="I66" s="67"/>
      <c r="J66" s="69"/>
      <c r="K66" s="69"/>
      <c r="L66" s="69"/>
      <c r="M66" s="69"/>
      <c r="N66" s="69"/>
      <c r="O66" s="69"/>
      <c r="P66" s="69"/>
      <c r="Q66" s="69"/>
      <c r="R66" s="69"/>
      <c r="S66" s="69"/>
      <c r="T66" s="69"/>
      <c r="U66" s="69"/>
      <c r="V66" s="69"/>
      <c r="W66" s="69"/>
      <c r="X66" s="69"/>
      <c r="Y66" s="69"/>
      <c r="Z66" s="3" t="s">
        <v>298</v>
      </c>
    </row>
    <row r="67" spans="1:246" outlineLevel="1" x14ac:dyDescent="0.2">
      <c r="A67" s="49" t="s">
        <v>69</v>
      </c>
      <c r="B67" s="49" t="s">
        <v>14</v>
      </c>
      <c r="C67" s="49"/>
      <c r="D67" s="3" t="s">
        <v>16</v>
      </c>
      <c r="E67" s="67">
        <v>6988135</v>
      </c>
      <c r="F67" s="67"/>
      <c r="G67" s="67"/>
      <c r="H67" s="67"/>
      <c r="I67" s="67"/>
      <c r="J67" s="69"/>
      <c r="K67" s="69"/>
      <c r="L67" s="69"/>
      <c r="M67" s="69"/>
      <c r="N67" s="69"/>
      <c r="O67" s="69"/>
      <c r="P67" s="69"/>
      <c r="Q67" s="69"/>
      <c r="R67" s="69"/>
      <c r="S67" s="69"/>
      <c r="T67" s="69"/>
      <c r="U67" s="69"/>
      <c r="V67" s="69"/>
      <c r="W67" s="69"/>
      <c r="X67" s="69"/>
      <c r="Y67" s="69"/>
      <c r="Z67" s="3" t="s">
        <v>298</v>
      </c>
    </row>
    <row r="68" spans="1:246" outlineLevel="1" x14ac:dyDescent="0.2">
      <c r="A68" s="49" t="s">
        <v>69</v>
      </c>
      <c r="B68" s="49" t="s">
        <v>20</v>
      </c>
      <c r="C68" s="49"/>
      <c r="D68" s="3" t="s">
        <v>16</v>
      </c>
      <c r="E68" s="67">
        <v>0</v>
      </c>
      <c r="F68" s="67"/>
      <c r="G68" s="67"/>
      <c r="H68" s="67"/>
      <c r="I68" s="67"/>
      <c r="J68" s="72"/>
      <c r="K68" s="72"/>
      <c r="L68" s="72"/>
      <c r="M68" s="72"/>
      <c r="N68" s="72"/>
      <c r="O68" s="72"/>
      <c r="P68" s="72"/>
      <c r="Q68" s="72"/>
      <c r="R68" s="72"/>
      <c r="S68" s="72"/>
      <c r="T68" s="72"/>
      <c r="U68" s="72"/>
      <c r="V68" s="72"/>
      <c r="W68" s="72"/>
      <c r="X68" s="72"/>
      <c r="Y68" s="72"/>
      <c r="Z68" s="3" t="s">
        <v>298</v>
      </c>
    </row>
    <row r="69" spans="1:246" outlineLevel="1" x14ac:dyDescent="0.2">
      <c r="A69" s="49" t="s">
        <v>69</v>
      </c>
      <c r="B69" s="49" t="s">
        <v>21</v>
      </c>
      <c r="C69" s="49"/>
      <c r="D69" s="3" t="s">
        <v>16</v>
      </c>
      <c r="E69" s="67">
        <v>0</v>
      </c>
      <c r="F69" s="67"/>
      <c r="G69" s="67"/>
      <c r="H69" s="67"/>
      <c r="I69" s="67"/>
      <c r="J69" s="72"/>
      <c r="K69" s="72"/>
      <c r="L69" s="72"/>
      <c r="M69" s="72"/>
      <c r="N69" s="72"/>
      <c r="O69" s="72"/>
      <c r="P69" s="72"/>
      <c r="Q69" s="72"/>
      <c r="R69" s="72"/>
      <c r="S69" s="72"/>
      <c r="T69" s="72"/>
      <c r="U69" s="72"/>
      <c r="V69" s="72"/>
      <c r="W69" s="72"/>
      <c r="X69" s="72"/>
      <c r="Y69" s="72"/>
      <c r="Z69" s="3" t="s">
        <v>298</v>
      </c>
    </row>
    <row r="70" spans="1:246" outlineLevel="1" x14ac:dyDescent="0.2">
      <c r="A70" s="49" t="s">
        <v>69</v>
      </c>
      <c r="B70" s="49" t="s">
        <v>22</v>
      </c>
      <c r="C70" s="49"/>
      <c r="D70" s="3" t="s">
        <v>16</v>
      </c>
      <c r="E70" s="73">
        <v>3293377</v>
      </c>
      <c r="F70" s="73"/>
      <c r="G70" s="73"/>
      <c r="H70" s="73"/>
      <c r="I70" s="73"/>
      <c r="J70" s="72"/>
      <c r="K70" s="72"/>
      <c r="L70" s="72"/>
      <c r="M70" s="72"/>
      <c r="N70" s="72"/>
      <c r="O70" s="72"/>
      <c r="P70" s="72"/>
      <c r="Q70" s="72"/>
      <c r="R70" s="72"/>
      <c r="S70" s="72"/>
      <c r="T70" s="72"/>
      <c r="U70" s="72"/>
      <c r="V70" s="72"/>
      <c r="W70" s="72"/>
      <c r="X70" s="72"/>
      <c r="Y70" s="72"/>
      <c r="Z70" s="3" t="s">
        <v>298</v>
      </c>
    </row>
    <row r="71" spans="1:246" outlineLevel="1" x14ac:dyDescent="0.2">
      <c r="A71" s="49" t="s">
        <v>69</v>
      </c>
      <c r="B71" s="49" t="s">
        <v>23</v>
      </c>
      <c r="C71" s="49"/>
      <c r="D71" s="3" t="s">
        <v>16</v>
      </c>
      <c r="E71" s="73">
        <v>19004955</v>
      </c>
      <c r="F71" s="73"/>
      <c r="G71" s="73"/>
      <c r="H71" s="73"/>
      <c r="I71" s="73"/>
      <c r="J71" s="72"/>
      <c r="K71" s="72"/>
      <c r="L71" s="72"/>
      <c r="M71" s="72"/>
      <c r="N71" s="72"/>
      <c r="O71" s="72"/>
      <c r="P71" s="72"/>
      <c r="Q71" s="72"/>
      <c r="R71" s="72"/>
      <c r="S71" s="72"/>
      <c r="T71" s="72"/>
      <c r="U71" s="72"/>
      <c r="V71" s="72"/>
      <c r="W71" s="72"/>
      <c r="X71" s="72"/>
      <c r="Y71" s="72"/>
      <c r="Z71" s="3" t="s">
        <v>298</v>
      </c>
    </row>
    <row r="72" spans="1:246" outlineLevel="1" x14ac:dyDescent="0.2">
      <c r="A72" s="49" t="s">
        <v>69</v>
      </c>
      <c r="B72" s="49" t="s">
        <v>24</v>
      </c>
      <c r="C72" s="49"/>
      <c r="D72" s="3" t="s">
        <v>16</v>
      </c>
      <c r="E72" s="67">
        <v>0</v>
      </c>
      <c r="F72" s="67"/>
      <c r="G72" s="67"/>
      <c r="H72" s="67"/>
      <c r="I72" s="67"/>
      <c r="J72" s="72"/>
      <c r="K72" s="72"/>
      <c r="L72" s="72"/>
      <c r="M72" s="72"/>
      <c r="N72" s="72"/>
      <c r="O72" s="72"/>
      <c r="P72" s="72"/>
      <c r="Q72" s="72"/>
      <c r="R72" s="72"/>
      <c r="S72" s="72"/>
      <c r="T72" s="72"/>
      <c r="U72" s="72"/>
      <c r="V72" s="72"/>
      <c r="W72" s="72"/>
      <c r="X72" s="72"/>
      <c r="Y72" s="72"/>
      <c r="Z72" s="3" t="s">
        <v>298</v>
      </c>
    </row>
    <row r="73" spans="1:246" x14ac:dyDescent="0.2">
      <c r="D73" s="3"/>
    </row>
    <row r="74" spans="1:246" s="34" customFormat="1" ht="15.75" x14ac:dyDescent="0.25">
      <c r="A74" s="32" t="s">
        <v>70</v>
      </c>
      <c r="B74" s="33"/>
      <c r="C74" s="33"/>
      <c r="D74" s="33"/>
      <c r="E74" s="33"/>
      <c r="F74" s="33"/>
      <c r="G74" s="33"/>
      <c r="H74" s="33"/>
      <c r="I74" s="33"/>
      <c r="J74" s="33"/>
      <c r="K74" s="33"/>
      <c r="L74" s="33"/>
      <c r="M74" s="33"/>
      <c r="N74" s="33"/>
      <c r="O74" s="33"/>
      <c r="P74" s="33"/>
      <c r="Q74" s="33"/>
      <c r="R74" s="33"/>
      <c r="S74" s="33"/>
      <c r="T74" s="33"/>
      <c r="U74" s="33"/>
      <c r="V74" s="33"/>
      <c r="W74" s="33"/>
      <c r="X74" s="33"/>
      <c r="Y74" s="33"/>
      <c r="Z74" s="35"/>
      <c r="AA74" s="35"/>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3"/>
      <c r="DI74" s="33"/>
      <c r="DJ74" s="33"/>
      <c r="DK74" s="33"/>
      <c r="DL74" s="33"/>
      <c r="DM74" s="33"/>
      <c r="DN74" s="33"/>
      <c r="DO74" s="33"/>
      <c r="DP74" s="33"/>
      <c r="DQ74" s="33"/>
      <c r="DR74" s="33"/>
      <c r="DS74" s="33"/>
      <c r="DT74" s="33"/>
      <c r="DU74" s="33"/>
      <c r="DV74" s="33"/>
      <c r="DW74" s="33"/>
      <c r="DX74" s="33"/>
      <c r="DY74" s="33"/>
      <c r="DZ74" s="33"/>
      <c r="EA74" s="33"/>
      <c r="EB74" s="33"/>
      <c r="EC74" s="33"/>
      <c r="ED74" s="33"/>
      <c r="EE74" s="33"/>
      <c r="EF74" s="33"/>
      <c r="EG74" s="33"/>
      <c r="EH74" s="33"/>
      <c r="EI74" s="33"/>
      <c r="EJ74" s="33"/>
      <c r="EK74" s="33"/>
      <c r="EL74" s="33"/>
      <c r="EM74" s="33"/>
      <c r="EN74" s="33"/>
      <c r="EO74" s="33"/>
      <c r="EP74" s="33"/>
      <c r="EQ74" s="33"/>
      <c r="ER74" s="33"/>
      <c r="ES74" s="33"/>
      <c r="ET74" s="33"/>
      <c r="EU74" s="33"/>
      <c r="EV74" s="33"/>
      <c r="EW74" s="33"/>
      <c r="EX74" s="33"/>
      <c r="EY74" s="33"/>
      <c r="EZ74" s="33"/>
      <c r="FA74" s="33"/>
      <c r="FB74" s="33"/>
      <c r="FC74" s="33"/>
      <c r="FD74" s="33"/>
      <c r="FE74" s="33"/>
      <c r="FF74" s="33"/>
      <c r="FG74" s="33"/>
      <c r="FH74" s="33"/>
      <c r="FI74" s="33"/>
      <c r="FJ74" s="33"/>
      <c r="FK74" s="33"/>
      <c r="FL74" s="33"/>
      <c r="FM74" s="33"/>
      <c r="FN74" s="33"/>
      <c r="FO74" s="33"/>
      <c r="FP74" s="33"/>
      <c r="FQ74" s="33"/>
      <c r="FR74" s="33"/>
      <c r="FS74" s="33"/>
      <c r="FT74" s="33"/>
      <c r="FU74" s="33"/>
      <c r="FV74" s="33"/>
      <c r="FW74" s="33"/>
      <c r="FX74" s="33"/>
      <c r="FY74" s="33"/>
      <c r="FZ74" s="33"/>
      <c r="GA74" s="33"/>
      <c r="GB74" s="33"/>
      <c r="GC74" s="33"/>
      <c r="GD74" s="33"/>
      <c r="GE74" s="33"/>
      <c r="GF74" s="33"/>
      <c r="GG74" s="33"/>
      <c r="GH74" s="33"/>
      <c r="GI74" s="33"/>
      <c r="GJ74" s="33"/>
      <c r="GK74" s="33"/>
      <c r="GL74" s="33"/>
      <c r="GM74" s="33"/>
      <c r="GN74" s="33"/>
      <c r="GO74" s="33"/>
      <c r="GP74" s="33"/>
      <c r="GQ74" s="33"/>
      <c r="GR74" s="33"/>
      <c r="GS74" s="33"/>
      <c r="GT74" s="33"/>
      <c r="GU74" s="33"/>
      <c r="GV74" s="33"/>
      <c r="GW74" s="33"/>
      <c r="GX74" s="33"/>
      <c r="GY74" s="33"/>
      <c r="GZ74" s="33"/>
      <c r="HA74" s="33"/>
      <c r="HB74" s="33"/>
      <c r="HC74" s="33"/>
      <c r="HD74" s="33"/>
      <c r="HE74" s="33"/>
      <c r="HF74" s="33"/>
      <c r="HG74" s="33"/>
      <c r="HH74" s="33"/>
      <c r="HI74" s="33"/>
      <c r="HJ74" s="33"/>
      <c r="HK74" s="33"/>
      <c r="HL74" s="33"/>
      <c r="HM74" s="33"/>
      <c r="HN74" s="33"/>
      <c r="HO74" s="33"/>
      <c r="HP74" s="33"/>
      <c r="HQ74" s="33"/>
      <c r="HR74" s="33"/>
      <c r="HS74" s="33"/>
      <c r="HT74" s="33"/>
      <c r="HU74" s="33"/>
      <c r="HV74" s="33"/>
      <c r="HW74" s="33"/>
      <c r="HX74" s="33"/>
      <c r="HY74" s="33"/>
      <c r="HZ74" s="33"/>
      <c r="IA74" s="33"/>
      <c r="IB74" s="33"/>
      <c r="IC74" s="33"/>
      <c r="ID74" s="33"/>
      <c r="IE74" s="33"/>
      <c r="IF74" s="33"/>
      <c r="IG74" s="33"/>
      <c r="IH74" s="33"/>
      <c r="II74" s="33"/>
      <c r="IJ74" s="33"/>
      <c r="IK74" s="33"/>
      <c r="IL74" s="33"/>
    </row>
    <row r="75" spans="1:246" ht="13.5" outlineLevel="1" thickBot="1" x14ac:dyDescent="0.25">
      <c r="A75" s="28" t="s">
        <v>2</v>
      </c>
      <c r="B75" s="28" t="s">
        <v>3</v>
      </c>
      <c r="C75" s="28" t="s">
        <v>12</v>
      </c>
      <c r="D75" s="28" t="s">
        <v>4</v>
      </c>
      <c r="E75" s="29">
        <v>2020</v>
      </c>
      <c r="F75" s="29">
        <v>2021</v>
      </c>
      <c r="G75" s="29">
        <v>2022</v>
      </c>
      <c r="H75" s="29">
        <v>2023</v>
      </c>
      <c r="I75" s="29">
        <v>2024</v>
      </c>
      <c r="J75" s="29">
        <v>2025</v>
      </c>
      <c r="K75" s="29">
        <v>2026</v>
      </c>
      <c r="L75" s="29">
        <v>2027</v>
      </c>
      <c r="M75" s="29">
        <v>2028</v>
      </c>
      <c r="N75" s="29">
        <v>2029</v>
      </c>
      <c r="O75" s="29">
        <v>2030</v>
      </c>
      <c r="P75" s="29">
        <v>2031</v>
      </c>
      <c r="Q75" s="29">
        <v>2032</v>
      </c>
      <c r="R75" s="29">
        <v>2033</v>
      </c>
      <c r="S75" s="29">
        <v>2034</v>
      </c>
      <c r="T75" s="29">
        <v>2035</v>
      </c>
      <c r="U75" s="29">
        <v>2036</v>
      </c>
      <c r="V75" s="29">
        <v>2037</v>
      </c>
      <c r="W75" s="29">
        <v>2038</v>
      </c>
      <c r="X75" s="29">
        <v>2039</v>
      </c>
      <c r="Y75" s="29">
        <v>2040</v>
      </c>
      <c r="Z75" s="36" t="s">
        <v>5</v>
      </c>
      <c r="AA75" s="36" t="s">
        <v>6</v>
      </c>
    </row>
    <row r="76" spans="1:246" ht="13.5" outlineLevel="1" thickTop="1" x14ac:dyDescent="0.2">
      <c r="A76" s="49" t="s">
        <v>71</v>
      </c>
      <c r="B76" s="49" t="s">
        <v>72</v>
      </c>
      <c r="C76" s="49" t="s">
        <v>73</v>
      </c>
      <c r="D76" s="3" t="s">
        <v>8</v>
      </c>
      <c r="E76" s="67">
        <v>763</v>
      </c>
      <c r="F76" s="67"/>
      <c r="G76" s="67"/>
      <c r="H76" s="67"/>
      <c r="I76" s="67"/>
      <c r="J76" s="67"/>
      <c r="K76" s="67"/>
      <c r="L76" s="67"/>
      <c r="M76" s="67"/>
      <c r="N76" s="67"/>
      <c r="O76" s="67"/>
      <c r="P76" s="67"/>
      <c r="Q76" s="67"/>
      <c r="R76" s="67"/>
      <c r="S76" s="67"/>
      <c r="T76" s="67"/>
      <c r="U76" s="67"/>
      <c r="V76" s="67"/>
      <c r="W76" s="67"/>
      <c r="X76" s="67"/>
      <c r="Y76" s="67"/>
      <c r="Z76" s="3" t="s">
        <v>299</v>
      </c>
      <c r="AA76" s="122" t="s">
        <v>371</v>
      </c>
    </row>
    <row r="77" spans="1:246" outlineLevel="1" x14ac:dyDescent="0.2">
      <c r="A77" s="49" t="s">
        <v>71</v>
      </c>
      <c r="B77" s="49" t="s">
        <v>72</v>
      </c>
      <c r="C77" s="49" t="s">
        <v>74</v>
      </c>
      <c r="D77" s="3" t="s">
        <v>8</v>
      </c>
      <c r="E77" s="67">
        <v>385</v>
      </c>
      <c r="F77" s="67"/>
      <c r="G77" s="67"/>
      <c r="H77" s="67"/>
      <c r="I77" s="67"/>
      <c r="J77" s="67"/>
      <c r="K77" s="67"/>
      <c r="L77" s="67"/>
      <c r="M77" s="67"/>
      <c r="N77" s="67"/>
      <c r="O77" s="67"/>
      <c r="P77" s="67"/>
      <c r="Q77" s="67"/>
      <c r="R77" s="67"/>
      <c r="S77" s="67"/>
      <c r="T77" s="67"/>
      <c r="U77" s="67"/>
      <c r="V77" s="67"/>
      <c r="W77" s="67"/>
      <c r="X77" s="67"/>
      <c r="Y77" s="67"/>
      <c r="Z77" s="3" t="s">
        <v>299</v>
      </c>
      <c r="AA77" s="122" t="s">
        <v>371</v>
      </c>
    </row>
    <row r="78" spans="1:246" outlineLevel="1" x14ac:dyDescent="0.2">
      <c r="A78" s="49" t="s">
        <v>71</v>
      </c>
      <c r="B78" s="49" t="s">
        <v>72</v>
      </c>
      <c r="C78" s="49" t="s">
        <v>75</v>
      </c>
      <c r="D78" s="3" t="s">
        <v>8</v>
      </c>
      <c r="E78" s="67"/>
      <c r="F78" s="67"/>
      <c r="G78" s="67"/>
      <c r="H78" s="67"/>
      <c r="I78" s="67"/>
      <c r="J78" s="67"/>
      <c r="K78" s="67"/>
      <c r="L78" s="67"/>
      <c r="M78" s="67"/>
      <c r="N78" s="67"/>
      <c r="O78" s="67"/>
      <c r="P78" s="67"/>
      <c r="Q78" s="67"/>
      <c r="R78" s="67"/>
      <c r="S78" s="67"/>
      <c r="T78" s="67"/>
      <c r="U78" s="67"/>
      <c r="V78" s="67"/>
      <c r="W78" s="67"/>
      <c r="X78" s="67"/>
      <c r="Y78" s="67"/>
      <c r="Z78" s="3" t="s">
        <v>299</v>
      </c>
      <c r="AA78" s="122" t="s">
        <v>371</v>
      </c>
    </row>
    <row r="79" spans="1:246" outlineLevel="1" x14ac:dyDescent="0.2">
      <c r="A79" s="49" t="s">
        <v>71</v>
      </c>
      <c r="B79" s="49" t="s">
        <v>72</v>
      </c>
      <c r="C79" s="49" t="s">
        <v>76</v>
      </c>
      <c r="D79" s="3" t="s">
        <v>8</v>
      </c>
      <c r="E79" s="67"/>
      <c r="F79" s="67"/>
      <c r="G79" s="67"/>
      <c r="H79" s="67"/>
      <c r="I79" s="67"/>
      <c r="J79" s="67"/>
      <c r="K79" s="67"/>
      <c r="L79" s="67"/>
      <c r="M79" s="67"/>
      <c r="N79" s="67"/>
      <c r="O79" s="67"/>
      <c r="P79" s="67"/>
      <c r="Q79" s="67"/>
      <c r="R79" s="67"/>
      <c r="S79" s="67"/>
      <c r="T79" s="67"/>
      <c r="U79" s="67"/>
      <c r="V79" s="67"/>
      <c r="W79" s="67"/>
      <c r="X79" s="67"/>
      <c r="Y79" s="67"/>
      <c r="Z79" s="3" t="s">
        <v>299</v>
      </c>
      <c r="AA79" s="122" t="s">
        <v>371</v>
      </c>
    </row>
    <row r="80" spans="1:246" outlineLevel="1" x14ac:dyDescent="0.2">
      <c r="A80" s="49" t="s">
        <v>71</v>
      </c>
      <c r="B80" s="49" t="s">
        <v>72</v>
      </c>
      <c r="C80" s="49" t="s">
        <v>77</v>
      </c>
      <c r="D80" s="3" t="s">
        <v>8</v>
      </c>
      <c r="E80" s="67"/>
      <c r="F80" s="67"/>
      <c r="G80" s="67"/>
      <c r="H80" s="67"/>
      <c r="I80" s="67"/>
      <c r="J80" s="67"/>
      <c r="K80" s="67"/>
      <c r="L80" s="67"/>
      <c r="M80" s="67"/>
      <c r="N80" s="67"/>
      <c r="O80" s="67"/>
      <c r="P80" s="67"/>
      <c r="Q80" s="67"/>
      <c r="R80" s="67"/>
      <c r="S80" s="67"/>
      <c r="T80" s="67"/>
      <c r="U80" s="67"/>
      <c r="V80" s="67"/>
      <c r="W80" s="67"/>
      <c r="X80" s="67"/>
      <c r="Y80" s="67"/>
      <c r="Z80" s="3" t="s">
        <v>299</v>
      </c>
      <c r="AA80" s="122" t="s">
        <v>371</v>
      </c>
    </row>
    <row r="81" spans="1:27" outlineLevel="1" x14ac:dyDescent="0.2">
      <c r="A81" s="49" t="s">
        <v>71</v>
      </c>
      <c r="B81" s="49" t="s">
        <v>78</v>
      </c>
      <c r="C81" s="49"/>
      <c r="D81" s="3" t="s">
        <v>79</v>
      </c>
      <c r="E81" s="68">
        <f t="shared" ref="E81" si="0">20784329/10000</f>
        <v>2078.4328999999998</v>
      </c>
      <c r="F81" s="68"/>
      <c r="G81" s="68"/>
      <c r="H81" s="68"/>
      <c r="I81" s="68"/>
      <c r="J81" s="67"/>
      <c r="K81" s="67"/>
      <c r="L81" s="67"/>
      <c r="M81" s="67"/>
      <c r="N81" s="67"/>
      <c r="O81" s="67"/>
      <c r="P81" s="67"/>
      <c r="Q81" s="67"/>
      <c r="R81" s="67"/>
      <c r="S81" s="67"/>
      <c r="T81" s="67"/>
      <c r="U81" s="67"/>
      <c r="V81" s="67"/>
      <c r="W81" s="67"/>
      <c r="X81" s="67"/>
      <c r="Y81" s="67"/>
      <c r="Z81" s="3" t="s">
        <v>349</v>
      </c>
      <c r="AA81" s="3" t="s">
        <v>300</v>
      </c>
    </row>
    <row r="82" spans="1:27" outlineLevel="1" x14ac:dyDescent="0.2">
      <c r="A82" s="49" t="s">
        <v>170</v>
      </c>
      <c r="B82" s="49" t="s">
        <v>81</v>
      </c>
      <c r="C82" s="49"/>
      <c r="D82" s="3" t="s">
        <v>82</v>
      </c>
      <c r="E82" s="74">
        <v>5555.67</v>
      </c>
      <c r="F82" s="74"/>
      <c r="G82" s="74"/>
      <c r="H82" s="74"/>
      <c r="I82" s="74"/>
      <c r="J82" s="67"/>
      <c r="K82" s="67"/>
      <c r="L82" s="67"/>
      <c r="M82" s="67"/>
      <c r="N82" s="67"/>
      <c r="O82" s="67"/>
      <c r="P82" s="67"/>
      <c r="Q82" s="67"/>
      <c r="R82" s="67"/>
      <c r="S82" s="67"/>
      <c r="T82" s="67"/>
      <c r="U82" s="67"/>
      <c r="V82" s="67"/>
      <c r="W82" s="67"/>
      <c r="X82" s="67"/>
      <c r="Y82" s="67"/>
      <c r="Z82" s="3" t="s">
        <v>42</v>
      </c>
      <c r="AA82" s="3" t="s">
        <v>300</v>
      </c>
    </row>
    <row r="83" spans="1:27" outlineLevel="1" x14ac:dyDescent="0.2">
      <c r="A83" s="49" t="s">
        <v>174</v>
      </c>
      <c r="B83" s="49" t="s">
        <v>250</v>
      </c>
      <c r="C83" s="49"/>
      <c r="D83" s="3" t="s">
        <v>254</v>
      </c>
      <c r="E83" s="74">
        <v>5581431</v>
      </c>
      <c r="F83" s="74"/>
      <c r="G83" s="74"/>
      <c r="H83" s="74"/>
      <c r="I83" s="74"/>
      <c r="J83" s="67"/>
      <c r="K83" s="67"/>
      <c r="L83" s="67"/>
      <c r="M83" s="67"/>
      <c r="N83" s="67"/>
      <c r="O83" s="67"/>
      <c r="P83" s="67"/>
      <c r="Q83" s="67"/>
      <c r="R83" s="67"/>
      <c r="S83" s="67"/>
      <c r="T83" s="67"/>
      <c r="U83" s="67"/>
      <c r="V83" s="67"/>
      <c r="W83" s="67"/>
      <c r="X83" s="67"/>
      <c r="Y83" s="67"/>
      <c r="Z83" s="3" t="s">
        <v>42</v>
      </c>
      <c r="AA83" s="3" t="s">
        <v>300</v>
      </c>
    </row>
    <row r="84" spans="1:27" outlineLevel="1" x14ac:dyDescent="0.2">
      <c r="A84" s="49" t="s">
        <v>83</v>
      </c>
      <c r="B84" s="49" t="s">
        <v>84</v>
      </c>
      <c r="C84" s="49" t="s">
        <v>85</v>
      </c>
      <c r="D84" s="3" t="s">
        <v>8</v>
      </c>
      <c r="E84" s="67">
        <v>4537</v>
      </c>
      <c r="F84" s="67"/>
      <c r="G84" s="67"/>
      <c r="H84" s="67"/>
      <c r="I84" s="67"/>
      <c r="J84" s="67"/>
      <c r="K84" s="67"/>
      <c r="L84" s="67"/>
      <c r="M84" s="67"/>
      <c r="N84" s="67"/>
      <c r="O84" s="67"/>
      <c r="P84" s="67"/>
      <c r="Q84" s="67"/>
      <c r="R84" s="67"/>
      <c r="S84" s="67"/>
      <c r="T84" s="67"/>
      <c r="U84" s="67"/>
      <c r="V84" s="67"/>
      <c r="W84" s="67"/>
      <c r="X84" s="67"/>
      <c r="Y84" s="67"/>
      <c r="Z84" s="3" t="s">
        <v>350</v>
      </c>
      <c r="AA84" s="3" t="s">
        <v>300</v>
      </c>
    </row>
    <row r="85" spans="1:27" outlineLevel="1" x14ac:dyDescent="0.2">
      <c r="A85" s="49" t="s">
        <v>83</v>
      </c>
      <c r="B85" s="49" t="s">
        <v>84</v>
      </c>
      <c r="C85" s="49" t="s">
        <v>86</v>
      </c>
      <c r="D85" s="3" t="s">
        <v>8</v>
      </c>
      <c r="E85" s="67">
        <v>8732</v>
      </c>
      <c r="F85" s="67"/>
      <c r="G85" s="67"/>
      <c r="H85" s="67"/>
      <c r="I85" s="67"/>
      <c r="J85" s="67"/>
      <c r="K85" s="67"/>
      <c r="L85" s="67"/>
      <c r="M85" s="67"/>
      <c r="N85" s="67"/>
      <c r="O85" s="67"/>
      <c r="P85" s="67"/>
      <c r="Q85" s="67"/>
      <c r="R85" s="67"/>
      <c r="S85" s="67"/>
      <c r="T85" s="67"/>
      <c r="U85" s="67"/>
      <c r="V85" s="67"/>
      <c r="W85" s="67"/>
      <c r="X85" s="67"/>
      <c r="Y85" s="67"/>
      <c r="Z85" s="3" t="s">
        <v>350</v>
      </c>
      <c r="AA85" s="3" t="s">
        <v>300</v>
      </c>
    </row>
    <row r="86" spans="1:27" outlineLevel="1" x14ac:dyDescent="0.2">
      <c r="A86" s="49" t="s">
        <v>83</v>
      </c>
      <c r="B86" s="49" t="s">
        <v>84</v>
      </c>
      <c r="C86" s="49" t="s">
        <v>87</v>
      </c>
      <c r="D86" s="3" t="s">
        <v>8</v>
      </c>
      <c r="E86" s="67">
        <v>14759</v>
      </c>
      <c r="F86" s="67"/>
      <c r="G86" s="67"/>
      <c r="H86" s="67"/>
      <c r="I86" s="67"/>
      <c r="J86" s="67"/>
      <c r="K86" s="67"/>
      <c r="L86" s="67"/>
      <c r="M86" s="67"/>
      <c r="N86" s="67"/>
      <c r="O86" s="67"/>
      <c r="P86" s="67"/>
      <c r="Q86" s="67"/>
      <c r="R86" s="67"/>
      <c r="S86" s="67"/>
      <c r="T86" s="67"/>
      <c r="U86" s="67"/>
      <c r="V86" s="67"/>
      <c r="W86" s="67"/>
      <c r="X86" s="67"/>
      <c r="Y86" s="67"/>
      <c r="Z86" s="3" t="s">
        <v>350</v>
      </c>
      <c r="AA86" s="3" t="s">
        <v>300</v>
      </c>
    </row>
    <row r="87" spans="1:27" outlineLevel="1" x14ac:dyDescent="0.2">
      <c r="A87" s="49" t="s">
        <v>83</v>
      </c>
      <c r="B87" s="49" t="s">
        <v>84</v>
      </c>
      <c r="C87" s="49" t="s">
        <v>88</v>
      </c>
      <c r="D87" s="3" t="s">
        <v>8</v>
      </c>
      <c r="E87" s="67">
        <v>2033</v>
      </c>
      <c r="F87" s="67"/>
      <c r="G87" s="67"/>
      <c r="H87" s="67"/>
      <c r="I87" s="67"/>
      <c r="J87" s="67"/>
      <c r="K87" s="67"/>
      <c r="L87" s="67"/>
      <c r="M87" s="67"/>
      <c r="N87" s="67"/>
      <c r="O87" s="67"/>
      <c r="P87" s="67"/>
      <c r="Q87" s="67"/>
      <c r="R87" s="67"/>
      <c r="S87" s="67"/>
      <c r="T87" s="67"/>
      <c r="U87" s="67"/>
      <c r="V87" s="67"/>
      <c r="W87" s="67"/>
      <c r="X87" s="67"/>
      <c r="Y87" s="67"/>
      <c r="Z87" s="3" t="s">
        <v>350</v>
      </c>
      <c r="AA87" s="3" t="s">
        <v>300</v>
      </c>
    </row>
    <row r="88" spans="1:27" outlineLevel="1" x14ac:dyDescent="0.2">
      <c r="A88" s="49" t="s">
        <v>83</v>
      </c>
      <c r="B88" s="49" t="s">
        <v>84</v>
      </c>
      <c r="C88" s="49" t="s">
        <v>89</v>
      </c>
      <c r="D88" s="3" t="s">
        <v>8</v>
      </c>
      <c r="E88" s="67">
        <v>299</v>
      </c>
      <c r="F88" s="67"/>
      <c r="G88" s="67"/>
      <c r="H88" s="67"/>
      <c r="I88" s="67"/>
      <c r="J88" s="67"/>
      <c r="K88" s="67"/>
      <c r="L88" s="67"/>
      <c r="M88" s="67"/>
      <c r="N88" s="67"/>
      <c r="O88" s="67"/>
      <c r="P88" s="67"/>
      <c r="Q88" s="67"/>
      <c r="R88" s="67"/>
      <c r="S88" s="67"/>
      <c r="T88" s="67"/>
      <c r="U88" s="67"/>
      <c r="V88" s="67"/>
      <c r="W88" s="67"/>
      <c r="X88" s="67"/>
      <c r="Y88" s="67"/>
      <c r="Z88" s="3" t="s">
        <v>350</v>
      </c>
      <c r="AA88" s="3" t="s">
        <v>300</v>
      </c>
    </row>
    <row r="89" spans="1:27" outlineLevel="1" x14ac:dyDescent="0.2">
      <c r="A89" s="49" t="s">
        <v>83</v>
      </c>
      <c r="B89" s="50" t="s">
        <v>90</v>
      </c>
      <c r="C89" s="50"/>
      <c r="D89" s="3" t="s">
        <v>91</v>
      </c>
      <c r="E89" s="68">
        <v>20784329</v>
      </c>
      <c r="F89" s="68"/>
      <c r="G89" s="68"/>
      <c r="H89" s="68"/>
      <c r="I89" s="68"/>
      <c r="J89" s="67"/>
      <c r="K89" s="67"/>
      <c r="L89" s="67"/>
      <c r="M89" s="67"/>
      <c r="N89" s="67"/>
      <c r="O89" s="67"/>
      <c r="P89" s="67"/>
      <c r="Q89" s="67"/>
      <c r="R89" s="67"/>
      <c r="S89" s="67"/>
      <c r="T89" s="67"/>
      <c r="U89" s="67"/>
      <c r="V89" s="67"/>
      <c r="W89" s="67"/>
      <c r="X89" s="67"/>
      <c r="Y89" s="67"/>
      <c r="Z89" s="3" t="s">
        <v>349</v>
      </c>
      <c r="AA89" s="3" t="s">
        <v>300</v>
      </c>
    </row>
    <row r="90" spans="1:27" outlineLevel="1" x14ac:dyDescent="0.2">
      <c r="A90" s="49" t="s">
        <v>83</v>
      </c>
      <c r="B90" s="50" t="s">
        <v>92</v>
      </c>
      <c r="C90" s="50"/>
      <c r="D90" s="3" t="s">
        <v>91</v>
      </c>
      <c r="E90" s="68">
        <v>13595725</v>
      </c>
      <c r="F90" s="68"/>
      <c r="G90" s="68"/>
      <c r="H90" s="68"/>
      <c r="I90" s="68"/>
      <c r="J90" s="67"/>
      <c r="K90" s="67"/>
      <c r="L90" s="67"/>
      <c r="M90" s="67"/>
      <c r="N90" s="67"/>
      <c r="O90" s="67"/>
      <c r="P90" s="67"/>
      <c r="Q90" s="67"/>
      <c r="R90" s="67"/>
      <c r="S90" s="67"/>
      <c r="T90" s="67"/>
      <c r="U90" s="67"/>
      <c r="V90" s="67"/>
      <c r="W90" s="67"/>
      <c r="X90" s="67"/>
      <c r="Y90" s="67"/>
      <c r="Z90" s="3" t="s">
        <v>349</v>
      </c>
      <c r="AA90" s="3" t="s">
        <v>300</v>
      </c>
    </row>
    <row r="91" spans="1:27" outlineLevel="1" x14ac:dyDescent="0.2">
      <c r="A91" s="49" t="s">
        <v>83</v>
      </c>
      <c r="B91" s="50" t="s">
        <v>93</v>
      </c>
      <c r="C91" s="50"/>
      <c r="D91" s="3" t="s">
        <v>91</v>
      </c>
      <c r="E91" s="68">
        <v>945243</v>
      </c>
      <c r="F91" s="68"/>
      <c r="G91" s="68"/>
      <c r="H91" s="68"/>
      <c r="I91" s="68"/>
      <c r="J91" s="67"/>
      <c r="K91" s="67"/>
      <c r="L91" s="67"/>
      <c r="M91" s="67"/>
      <c r="N91" s="67"/>
      <c r="O91" s="67"/>
      <c r="P91" s="67"/>
      <c r="Q91" s="67"/>
      <c r="R91" s="67"/>
      <c r="S91" s="67"/>
      <c r="T91" s="67"/>
      <c r="U91" s="67"/>
      <c r="V91" s="67"/>
      <c r="W91" s="67"/>
      <c r="X91" s="67"/>
      <c r="Y91" s="67"/>
      <c r="Z91" s="3" t="s">
        <v>349</v>
      </c>
      <c r="AA91" s="3" t="s">
        <v>300</v>
      </c>
    </row>
    <row r="92" spans="1:27" outlineLevel="1" x14ac:dyDescent="0.2">
      <c r="A92" s="49" t="s">
        <v>83</v>
      </c>
      <c r="B92" s="50" t="s">
        <v>94</v>
      </c>
      <c r="C92" s="50"/>
      <c r="D92" s="3" t="s">
        <v>91</v>
      </c>
      <c r="E92" s="68">
        <v>2304478</v>
      </c>
      <c r="F92" s="68"/>
      <c r="G92" s="68"/>
      <c r="H92" s="68"/>
      <c r="I92" s="68"/>
      <c r="J92" s="67"/>
      <c r="K92" s="67"/>
      <c r="L92" s="67"/>
      <c r="M92" s="67"/>
      <c r="N92" s="67"/>
      <c r="O92" s="67"/>
      <c r="P92" s="67"/>
      <c r="Q92" s="67"/>
      <c r="R92" s="67"/>
      <c r="S92" s="67"/>
      <c r="T92" s="67"/>
      <c r="U92" s="67"/>
      <c r="V92" s="67"/>
      <c r="W92" s="67"/>
      <c r="X92" s="67"/>
      <c r="Y92" s="67"/>
      <c r="Z92" s="3" t="s">
        <v>349</v>
      </c>
      <c r="AA92" s="3" t="s">
        <v>300</v>
      </c>
    </row>
    <row r="93" spans="1:27" outlineLevel="1" x14ac:dyDescent="0.2">
      <c r="A93" s="49" t="s">
        <v>83</v>
      </c>
      <c r="B93" s="50" t="s">
        <v>95</v>
      </c>
      <c r="C93" s="50"/>
      <c r="D93" s="3" t="s">
        <v>91</v>
      </c>
      <c r="E93" s="68">
        <v>36865</v>
      </c>
      <c r="F93" s="68"/>
      <c r="G93" s="68"/>
      <c r="H93" s="68"/>
      <c r="I93" s="68"/>
      <c r="J93" s="67"/>
      <c r="K93" s="67"/>
      <c r="L93" s="67"/>
      <c r="M93" s="67"/>
      <c r="N93" s="67"/>
      <c r="O93" s="67"/>
      <c r="P93" s="67"/>
      <c r="Q93" s="67"/>
      <c r="R93" s="67"/>
      <c r="S93" s="67"/>
      <c r="T93" s="67"/>
      <c r="U93" s="67"/>
      <c r="V93" s="67"/>
      <c r="W93" s="67"/>
      <c r="X93" s="67"/>
      <c r="Y93" s="67"/>
      <c r="Z93" s="3" t="s">
        <v>349</v>
      </c>
      <c r="AA93" s="3" t="s">
        <v>300</v>
      </c>
    </row>
    <row r="94" spans="1:27" outlineLevel="1" x14ac:dyDescent="0.2">
      <c r="A94" s="49" t="s">
        <v>83</v>
      </c>
      <c r="B94" s="50" t="s">
        <v>96</v>
      </c>
      <c r="C94" s="50"/>
      <c r="D94" s="3" t="s">
        <v>91</v>
      </c>
      <c r="E94" s="68">
        <v>365154</v>
      </c>
      <c r="F94" s="68"/>
      <c r="G94" s="68"/>
      <c r="H94" s="68"/>
      <c r="I94" s="68"/>
      <c r="J94" s="67"/>
      <c r="K94" s="67"/>
      <c r="L94" s="67"/>
      <c r="M94" s="67"/>
      <c r="N94" s="67"/>
      <c r="O94" s="67"/>
      <c r="P94" s="67"/>
      <c r="Q94" s="67"/>
      <c r="R94" s="67"/>
      <c r="S94" s="67"/>
      <c r="T94" s="67"/>
      <c r="U94" s="67"/>
      <c r="V94" s="67"/>
      <c r="W94" s="67"/>
      <c r="X94" s="67"/>
      <c r="Y94" s="67"/>
      <c r="Z94" s="3" t="s">
        <v>349</v>
      </c>
      <c r="AA94" s="3" t="s">
        <v>300</v>
      </c>
    </row>
    <row r="95" spans="1:27" outlineLevel="1" x14ac:dyDescent="0.2">
      <c r="A95" s="49" t="s">
        <v>97</v>
      </c>
      <c r="B95" s="49" t="s">
        <v>98</v>
      </c>
      <c r="C95" s="49" t="s">
        <v>99</v>
      </c>
      <c r="D95" s="49" t="s">
        <v>28</v>
      </c>
      <c r="E95" s="67"/>
      <c r="F95" s="67"/>
      <c r="G95" s="67"/>
      <c r="H95" s="67"/>
      <c r="I95" s="67"/>
      <c r="J95" s="67"/>
      <c r="K95" s="67"/>
      <c r="L95" s="67"/>
      <c r="M95" s="67"/>
      <c r="N95" s="67"/>
      <c r="O95" s="67"/>
      <c r="P95" s="67"/>
      <c r="Q95" s="67"/>
      <c r="R95" s="67"/>
      <c r="S95" s="67"/>
      <c r="T95" s="67"/>
      <c r="U95" s="67"/>
      <c r="V95" s="67"/>
      <c r="W95" s="67"/>
      <c r="X95" s="67"/>
      <c r="Y95" s="67"/>
      <c r="Z95" s="124" t="s">
        <v>248</v>
      </c>
      <c r="AA95" s="3" t="s">
        <v>351</v>
      </c>
    </row>
    <row r="96" spans="1:27" outlineLevel="1" x14ac:dyDescent="0.2">
      <c r="A96" s="49" t="s">
        <v>100</v>
      </c>
      <c r="B96" s="50" t="s">
        <v>101</v>
      </c>
      <c r="C96" s="49" t="s">
        <v>102</v>
      </c>
      <c r="D96" s="3" t="s">
        <v>16</v>
      </c>
      <c r="E96" s="67">
        <v>104985415</v>
      </c>
      <c r="F96" s="67"/>
      <c r="G96" s="67"/>
      <c r="H96" s="67"/>
      <c r="I96" s="67"/>
      <c r="J96" s="67"/>
      <c r="K96" s="67"/>
      <c r="L96" s="67"/>
      <c r="M96" s="67"/>
      <c r="N96" s="67"/>
      <c r="O96" s="67"/>
      <c r="P96" s="67"/>
      <c r="Q96" s="67"/>
      <c r="R96" s="67"/>
      <c r="S96" s="67"/>
      <c r="T96" s="67"/>
      <c r="U96" s="67"/>
      <c r="V96" s="67"/>
      <c r="W96" s="67"/>
      <c r="X96" s="67"/>
      <c r="Y96" s="67"/>
      <c r="Z96" s="3" t="s">
        <v>17</v>
      </c>
    </row>
    <row r="97" spans="1:26" outlineLevel="1" x14ac:dyDescent="0.2">
      <c r="A97" s="49" t="s">
        <v>100</v>
      </c>
      <c r="B97" s="50" t="s">
        <v>103</v>
      </c>
      <c r="C97" s="49" t="s">
        <v>104</v>
      </c>
      <c r="D97" s="3" t="s">
        <v>16</v>
      </c>
      <c r="E97" s="67"/>
      <c r="F97" s="67"/>
      <c r="G97" s="67"/>
      <c r="H97" s="67"/>
      <c r="I97" s="67"/>
      <c r="J97" s="67"/>
      <c r="K97" s="67"/>
      <c r="L97" s="67"/>
      <c r="M97" s="67"/>
      <c r="N97" s="67"/>
      <c r="O97" s="67"/>
      <c r="P97" s="67"/>
      <c r="Q97" s="67"/>
      <c r="R97" s="67"/>
      <c r="S97" s="67"/>
      <c r="T97" s="67"/>
      <c r="U97" s="67"/>
      <c r="V97" s="67"/>
      <c r="W97" s="67"/>
      <c r="X97" s="67"/>
      <c r="Y97" s="67"/>
      <c r="Z97" s="3" t="s">
        <v>17</v>
      </c>
    </row>
    <row r="98" spans="1:26" outlineLevel="1" x14ac:dyDescent="0.2">
      <c r="A98" s="49" t="s">
        <v>100</v>
      </c>
      <c r="B98" s="50" t="s">
        <v>105</v>
      </c>
      <c r="C98" s="50" t="s">
        <v>106</v>
      </c>
      <c r="D98" s="3" t="s">
        <v>16</v>
      </c>
      <c r="E98" s="67"/>
      <c r="F98" s="67"/>
      <c r="G98" s="67"/>
      <c r="H98" s="67"/>
      <c r="I98" s="67"/>
      <c r="J98" s="67"/>
      <c r="K98" s="67"/>
      <c r="L98" s="67"/>
      <c r="M98" s="67"/>
      <c r="N98" s="67"/>
      <c r="O98" s="67"/>
      <c r="P98" s="67"/>
      <c r="Q98" s="67"/>
      <c r="R98" s="67"/>
      <c r="S98" s="67"/>
      <c r="T98" s="67"/>
      <c r="U98" s="67"/>
      <c r="V98" s="67"/>
      <c r="W98" s="67"/>
      <c r="X98" s="67"/>
      <c r="Y98" s="67"/>
      <c r="Z98" s="3" t="s">
        <v>17</v>
      </c>
    </row>
    <row r="99" spans="1:26" outlineLevel="1" x14ac:dyDescent="0.2">
      <c r="A99" s="49" t="s">
        <v>100</v>
      </c>
      <c r="B99" s="50" t="s">
        <v>105</v>
      </c>
      <c r="C99" s="50" t="s">
        <v>107</v>
      </c>
      <c r="D99" s="3" t="s">
        <v>16</v>
      </c>
      <c r="E99" s="67"/>
      <c r="F99" s="67"/>
      <c r="G99" s="67"/>
      <c r="H99" s="67"/>
      <c r="I99" s="67"/>
      <c r="J99" s="67"/>
      <c r="K99" s="67"/>
      <c r="L99" s="67"/>
      <c r="M99" s="67"/>
      <c r="N99" s="67"/>
      <c r="O99" s="67"/>
      <c r="P99" s="67"/>
      <c r="Q99" s="67"/>
      <c r="R99" s="67"/>
      <c r="S99" s="67"/>
      <c r="T99" s="67"/>
      <c r="U99" s="67"/>
      <c r="V99" s="67"/>
      <c r="W99" s="67"/>
      <c r="X99" s="67"/>
      <c r="Y99" s="67"/>
      <c r="Z99" s="3" t="s">
        <v>17</v>
      </c>
    </row>
    <row r="100" spans="1:26" outlineLevel="1" x14ac:dyDescent="0.2">
      <c r="A100" s="49" t="s">
        <v>100</v>
      </c>
      <c r="B100" s="50" t="s">
        <v>105</v>
      </c>
      <c r="C100" s="50" t="s">
        <v>108</v>
      </c>
      <c r="D100" s="3" t="s">
        <v>16</v>
      </c>
      <c r="E100" s="67"/>
      <c r="F100" s="67"/>
      <c r="G100" s="67"/>
      <c r="H100" s="67"/>
      <c r="I100" s="67"/>
      <c r="J100" s="67"/>
      <c r="K100" s="67"/>
      <c r="L100" s="67"/>
      <c r="M100" s="67"/>
      <c r="N100" s="67"/>
      <c r="O100" s="67"/>
      <c r="P100" s="67"/>
      <c r="Q100" s="67"/>
      <c r="R100" s="67"/>
      <c r="S100" s="67"/>
      <c r="T100" s="67"/>
      <c r="U100" s="67"/>
      <c r="V100" s="67"/>
      <c r="W100" s="67"/>
      <c r="X100" s="67"/>
      <c r="Y100" s="67"/>
      <c r="Z100" s="3" t="s">
        <v>17</v>
      </c>
    </row>
    <row r="101" spans="1:26" outlineLevel="1" x14ac:dyDescent="0.2">
      <c r="A101" s="49" t="s">
        <v>100</v>
      </c>
      <c r="B101" s="50" t="s">
        <v>105</v>
      </c>
      <c r="C101" s="50" t="s">
        <v>109</v>
      </c>
      <c r="D101" s="3" t="s">
        <v>16</v>
      </c>
      <c r="E101" s="67"/>
      <c r="F101" s="67"/>
      <c r="G101" s="67"/>
      <c r="H101" s="67"/>
      <c r="I101" s="67"/>
      <c r="J101" s="67"/>
      <c r="K101" s="67"/>
      <c r="L101" s="67"/>
      <c r="M101" s="67"/>
      <c r="N101" s="67"/>
      <c r="O101" s="67"/>
      <c r="P101" s="67"/>
      <c r="Q101" s="67"/>
      <c r="R101" s="67"/>
      <c r="S101" s="67"/>
      <c r="T101" s="67"/>
      <c r="U101" s="67"/>
      <c r="V101" s="67"/>
      <c r="W101" s="67"/>
      <c r="X101" s="67"/>
      <c r="Y101" s="67"/>
      <c r="Z101" s="3" t="s">
        <v>17</v>
      </c>
    </row>
    <row r="102" spans="1:26" outlineLevel="1" x14ac:dyDescent="0.2">
      <c r="A102" s="49" t="s">
        <v>100</v>
      </c>
      <c r="B102" s="50" t="s">
        <v>105</v>
      </c>
      <c r="C102" s="50" t="s">
        <v>110</v>
      </c>
      <c r="D102" s="3" t="s">
        <v>16</v>
      </c>
      <c r="E102" s="67"/>
      <c r="F102" s="67"/>
      <c r="G102" s="67"/>
      <c r="H102" s="67"/>
      <c r="I102" s="67"/>
      <c r="J102" s="67"/>
      <c r="K102" s="67"/>
      <c r="L102" s="67"/>
      <c r="M102" s="67"/>
      <c r="N102" s="67"/>
      <c r="O102" s="67"/>
      <c r="P102" s="67"/>
      <c r="Q102" s="67"/>
      <c r="R102" s="67"/>
      <c r="S102" s="67"/>
      <c r="T102" s="67"/>
      <c r="U102" s="67"/>
      <c r="V102" s="67"/>
      <c r="W102" s="67"/>
      <c r="X102" s="67"/>
      <c r="Y102" s="67"/>
      <c r="Z102" s="3" t="s">
        <v>17</v>
      </c>
    </row>
    <row r="103" spans="1:26" outlineLevel="1" x14ac:dyDescent="0.2">
      <c r="A103" s="49" t="s">
        <v>100</v>
      </c>
      <c r="B103" s="50" t="s">
        <v>111</v>
      </c>
      <c r="C103" s="50" t="s">
        <v>102</v>
      </c>
      <c r="D103" s="3" t="s">
        <v>16</v>
      </c>
      <c r="E103" s="67"/>
      <c r="F103" s="67"/>
      <c r="G103" s="67"/>
      <c r="H103" s="67"/>
      <c r="I103" s="67"/>
      <c r="J103" s="67"/>
      <c r="K103" s="67"/>
      <c r="L103" s="67"/>
      <c r="M103" s="67"/>
      <c r="N103" s="67"/>
      <c r="O103" s="67"/>
      <c r="P103" s="67"/>
      <c r="Q103" s="67"/>
      <c r="R103" s="67"/>
      <c r="S103" s="67"/>
      <c r="T103" s="67"/>
      <c r="U103" s="67"/>
      <c r="V103" s="67"/>
      <c r="W103" s="67"/>
      <c r="X103" s="67"/>
      <c r="Y103" s="67"/>
      <c r="Z103" s="3" t="s">
        <v>17</v>
      </c>
    </row>
    <row r="104" spans="1:26" outlineLevel="1" x14ac:dyDescent="0.2">
      <c r="A104" s="49" t="s">
        <v>100</v>
      </c>
      <c r="B104" s="50" t="s">
        <v>111</v>
      </c>
      <c r="C104" s="50" t="s">
        <v>104</v>
      </c>
      <c r="D104" s="3" t="s">
        <v>16</v>
      </c>
      <c r="E104" s="67"/>
      <c r="F104" s="67"/>
      <c r="G104" s="67"/>
      <c r="H104" s="67"/>
      <c r="I104" s="67"/>
      <c r="J104" s="67"/>
      <c r="K104" s="67"/>
      <c r="L104" s="67"/>
      <c r="M104" s="67"/>
      <c r="N104" s="67"/>
      <c r="O104" s="67"/>
      <c r="P104" s="67"/>
      <c r="Q104" s="67"/>
      <c r="R104" s="67"/>
      <c r="S104" s="67"/>
      <c r="T104" s="67"/>
      <c r="U104" s="67"/>
      <c r="V104" s="67"/>
      <c r="W104" s="67"/>
      <c r="X104" s="67"/>
      <c r="Y104" s="67"/>
      <c r="Z104" s="3" t="s">
        <v>17</v>
      </c>
    </row>
    <row r="111" spans="1:26" x14ac:dyDescent="0.2">
      <c r="E111" s="109"/>
      <c r="F111" s="109"/>
      <c r="G111" s="109"/>
      <c r="H111" s="109"/>
      <c r="I111" s="109"/>
    </row>
  </sheetData>
  <mergeCells count="2">
    <mergeCell ref="A28:D28"/>
    <mergeCell ref="A43:D43"/>
  </mergeCells>
  <phoneticPr fontId="26" type="noConversion"/>
  <hyperlinks>
    <hyperlink ref="Z5" r:id="rId1" location="abreadcrumb" xr:uid="{00000000-0004-0000-0200-000000000000}"/>
    <hyperlink ref="Z35" r:id="rId2" display="KBA: Kraftfahrzeugbestand nach Gemeinden" xr:uid="{00000000-0004-0000-0200-000001000000}"/>
    <hyperlink ref="Z36" r:id="rId3" display="KBA: Kraftfahrzeugbestand nach Gemeinden" xr:uid="{00000000-0004-0000-0200-000002000000}"/>
    <hyperlink ref="Z37" r:id="rId4" xr:uid="{00000000-0004-0000-0200-000003000000}"/>
    <hyperlink ref="Z38" r:id="rId5" xr:uid="{00000000-0004-0000-0200-000004000000}"/>
    <hyperlink ref="Z39" r:id="rId6" xr:uid="{00000000-0004-0000-0200-000005000000}"/>
    <hyperlink ref="Z40" r:id="rId7" xr:uid="{00000000-0004-0000-0200-000006000000}"/>
    <hyperlink ref="Z41" r:id="rId8" xr:uid="{00000000-0004-0000-0200-000007000000}"/>
    <hyperlink ref="Z34" r:id="rId9" display="KBA: Kraftfahrzeugbestand nach Gemeinden" xr:uid="{00000000-0004-0000-0200-000008000000}"/>
    <hyperlink ref="Z95" r:id="rId10" xr:uid="{00000000-0004-0000-0200-000009000000}"/>
    <hyperlink ref="Z42" r:id="rId11" xr:uid="{00000000-0004-0000-0200-00000A000000}"/>
    <hyperlink ref="AA76" r:id="rId12" display="Statistik Nord: Tierzahlen 2020" xr:uid="{00000000-0004-0000-0200-00000B000000}"/>
    <hyperlink ref="AA23" r:id="rId13" display="Standardfaktoren stellt das jährlich aktualisierte BISKO-Methodenpapier bereit." xr:uid="{00000000-0004-0000-0200-00000C000000}"/>
    <hyperlink ref="AA24" r:id="rId14" display="Standardfaktoren stellt das jährlich aktualisierte BISKO-Methodenpapier bereit." xr:uid="{00000000-0004-0000-0200-00000D000000}"/>
    <hyperlink ref="AA9:AA22" r:id="rId15" display="Statistik Nord: Tierzahlen 2020" xr:uid="{00000000-0004-0000-0200-00000F000000}"/>
    <hyperlink ref="AA77:AA80" r:id="rId16" display="Statistik Nord: Tierzahlen 2020" xr:uid="{BA93F4D6-0026-4E9C-BC5C-4FC99D420FB2}"/>
  </hyperlinks>
  <pageMargins left="0.7" right="0.7" top="0.78740157499999996" bottom="0.78740157499999996" header="0.3" footer="0.3"/>
  <pageSetup paperSize="9" orientation="portrait" horizontalDpi="0" verticalDpi="0" r:id="rId17"/>
  <drawing r:id="rId18"/>
  <legacyDrawing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M83"/>
  <sheetViews>
    <sheetView zoomScaleNormal="100" workbookViewId="0">
      <pane ySplit="1" topLeftCell="A63" activePane="bottomLeft" state="frozen"/>
      <selection pane="bottomLeft" activeCell="Z64" sqref="Z64:Z65"/>
    </sheetView>
  </sheetViews>
  <sheetFormatPr baseColWidth="10" defaultColWidth="11.42578125" defaultRowHeight="12.75" outlineLevelRow="1" outlineLevelCol="1" x14ac:dyDescent="0.2"/>
  <cols>
    <col min="1" max="1" width="26.28515625" customWidth="1"/>
    <col min="2" max="2" width="25.140625" customWidth="1"/>
    <col min="3" max="3" width="25.42578125" customWidth="1"/>
    <col min="5" max="8" width="10.140625" bestFit="1" customWidth="1"/>
    <col min="9" max="15" width="10.7109375" customWidth="1"/>
    <col min="16" max="25" width="10.7109375" hidden="1" customWidth="1" outlineLevel="1"/>
    <col min="26" max="26" width="51.5703125" customWidth="1" collapsed="1"/>
    <col min="27" max="27" width="37.5703125" customWidth="1"/>
  </cols>
  <sheetData>
    <row r="1" spans="1:247" ht="18" x14ac:dyDescent="0.25">
      <c r="A1" s="22" t="s">
        <v>293</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row>
    <row r="3" spans="1:247" s="34" customFormat="1" ht="15.75" x14ac:dyDescent="0.25">
      <c r="A3" s="32" t="s">
        <v>1</v>
      </c>
      <c r="B3" s="33"/>
      <c r="C3" s="33"/>
      <c r="D3" s="33"/>
      <c r="E3" s="33"/>
      <c r="F3" s="33"/>
      <c r="G3" s="33"/>
      <c r="H3" s="33"/>
      <c r="I3" s="33"/>
      <c r="J3" s="33"/>
      <c r="K3" s="33"/>
      <c r="L3" s="33"/>
      <c r="M3" s="33"/>
      <c r="N3" s="33"/>
      <c r="O3" s="33"/>
      <c r="P3" s="33"/>
      <c r="Q3" s="33"/>
      <c r="R3" s="33"/>
      <c r="S3" s="33"/>
      <c r="T3" s="33"/>
      <c r="U3" s="33"/>
      <c r="V3" s="33"/>
      <c r="W3" s="33"/>
      <c r="X3" s="33"/>
      <c r="Y3" s="33"/>
      <c r="Z3" s="35"/>
      <c r="AA3" s="35"/>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row>
    <row r="4" spans="1:247" ht="13.5" outlineLevel="1" thickBot="1" x14ac:dyDescent="0.25">
      <c r="A4" s="28" t="s">
        <v>2</v>
      </c>
      <c r="B4" s="28" t="s">
        <v>3</v>
      </c>
      <c r="C4" s="28" t="s">
        <v>112</v>
      </c>
      <c r="D4" s="28" t="s">
        <v>4</v>
      </c>
      <c r="E4" s="29">
        <v>2020</v>
      </c>
      <c r="F4" s="29">
        <v>2021</v>
      </c>
      <c r="G4" s="29">
        <v>2022</v>
      </c>
      <c r="H4" s="29">
        <v>2023</v>
      </c>
      <c r="I4" s="29">
        <v>2024</v>
      </c>
      <c r="J4" s="29">
        <v>2025</v>
      </c>
      <c r="K4" s="29">
        <v>2026</v>
      </c>
      <c r="L4" s="29">
        <v>2027</v>
      </c>
      <c r="M4" s="29">
        <v>2028</v>
      </c>
      <c r="N4" s="29">
        <v>2029</v>
      </c>
      <c r="O4" s="29">
        <v>2030</v>
      </c>
      <c r="P4" s="29">
        <v>2031</v>
      </c>
      <c r="Q4" s="29">
        <v>2032</v>
      </c>
      <c r="R4" s="29">
        <v>2033</v>
      </c>
      <c r="S4" s="29">
        <v>2034</v>
      </c>
      <c r="T4" s="29">
        <v>2035</v>
      </c>
      <c r="U4" s="29">
        <v>2036</v>
      </c>
      <c r="V4" s="29">
        <v>2037</v>
      </c>
      <c r="W4" s="29">
        <v>2038</v>
      </c>
      <c r="X4" s="29">
        <v>2039</v>
      </c>
      <c r="Y4" s="29">
        <v>2040</v>
      </c>
      <c r="Z4" s="36" t="s">
        <v>5</v>
      </c>
      <c r="AA4" s="36" t="s">
        <v>6</v>
      </c>
    </row>
    <row r="5" spans="1:247" ht="13.5" outlineLevel="1" thickTop="1" x14ac:dyDescent="0.2">
      <c r="A5" s="1" t="s">
        <v>7</v>
      </c>
      <c r="B5" s="1" t="s">
        <v>113</v>
      </c>
      <c r="C5" s="1" t="s">
        <v>114</v>
      </c>
      <c r="D5" s="3" t="s">
        <v>8</v>
      </c>
      <c r="E5" s="75">
        <v>83155031</v>
      </c>
      <c r="F5" s="75">
        <v>83237124</v>
      </c>
      <c r="G5" s="75">
        <v>84358845</v>
      </c>
      <c r="H5" s="75">
        <v>84669326</v>
      </c>
      <c r="I5" s="75"/>
      <c r="J5" s="75"/>
      <c r="K5" s="75"/>
      <c r="L5" s="75"/>
      <c r="M5" s="75"/>
      <c r="N5" s="75"/>
      <c r="O5" s="75"/>
      <c r="P5" s="75"/>
      <c r="Q5" s="75"/>
      <c r="R5" s="75"/>
      <c r="S5" s="75"/>
      <c r="T5" s="75"/>
      <c r="U5" s="75"/>
      <c r="V5" s="75"/>
      <c r="W5" s="75"/>
      <c r="X5" s="75"/>
      <c r="Y5" s="75"/>
      <c r="Z5" s="122" t="s">
        <v>115</v>
      </c>
      <c r="AA5" s="3" t="s">
        <v>301</v>
      </c>
    </row>
    <row r="6" spans="1:247" outlineLevel="1" x14ac:dyDescent="0.2">
      <c r="D6" s="3"/>
      <c r="Z6" s="3"/>
      <c r="AA6" s="3"/>
    </row>
    <row r="7" spans="1:247" x14ac:dyDescent="0.2">
      <c r="Z7" s="3"/>
      <c r="AA7" s="3"/>
    </row>
    <row r="8" spans="1:247" s="34" customFormat="1" ht="15.75" x14ac:dyDescent="0.25">
      <c r="A8" s="32" t="s">
        <v>11</v>
      </c>
      <c r="B8" s="33"/>
      <c r="C8" s="33"/>
      <c r="D8" s="33"/>
      <c r="E8" s="33"/>
      <c r="F8" s="33"/>
      <c r="G8" s="33"/>
      <c r="H8" s="33"/>
      <c r="I8" s="33"/>
      <c r="J8" s="33"/>
      <c r="K8" s="33"/>
      <c r="L8" s="33"/>
      <c r="M8" s="33"/>
      <c r="N8" s="33"/>
      <c r="O8" s="33"/>
      <c r="P8" s="33"/>
      <c r="Q8" s="33"/>
      <c r="R8" s="33"/>
      <c r="S8" s="33"/>
      <c r="T8" s="33"/>
      <c r="U8" s="33"/>
      <c r="V8" s="33"/>
      <c r="W8" s="33"/>
      <c r="X8" s="33"/>
      <c r="Y8" s="33"/>
      <c r="Z8" s="35"/>
      <c r="AA8" s="35"/>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c r="EL8" s="33"/>
      <c r="EM8" s="33"/>
      <c r="EN8" s="33"/>
      <c r="EO8" s="33"/>
      <c r="EP8" s="33"/>
      <c r="EQ8" s="33"/>
      <c r="ER8" s="33"/>
      <c r="ES8" s="33"/>
      <c r="ET8" s="33"/>
      <c r="EU8" s="33"/>
      <c r="EV8" s="33"/>
      <c r="EW8" s="33"/>
      <c r="EX8" s="33"/>
      <c r="EY8" s="33"/>
      <c r="EZ8" s="33"/>
      <c r="FA8" s="33"/>
      <c r="FB8" s="33"/>
      <c r="FC8" s="33"/>
      <c r="FD8" s="33"/>
      <c r="FE8" s="33"/>
      <c r="FF8" s="33"/>
      <c r="FG8" s="33"/>
      <c r="FH8" s="33"/>
      <c r="FI8" s="33"/>
      <c r="FJ8" s="33"/>
      <c r="FK8" s="33"/>
      <c r="FL8" s="33"/>
      <c r="FM8" s="33"/>
      <c r="FN8" s="33"/>
      <c r="FO8" s="33"/>
      <c r="FP8" s="33"/>
      <c r="FQ8" s="33"/>
      <c r="FR8" s="33"/>
      <c r="FS8" s="33"/>
      <c r="FT8" s="33"/>
      <c r="FU8" s="33"/>
      <c r="FV8" s="33"/>
      <c r="FW8" s="33"/>
      <c r="FX8" s="33"/>
      <c r="FY8" s="33"/>
      <c r="FZ8" s="33"/>
      <c r="GA8" s="33"/>
      <c r="GB8" s="33"/>
      <c r="GC8" s="33"/>
      <c r="GD8" s="33"/>
      <c r="GE8" s="33"/>
      <c r="GF8" s="33"/>
      <c r="GG8" s="33"/>
      <c r="GH8" s="33"/>
      <c r="GI8" s="33"/>
      <c r="GJ8" s="33"/>
      <c r="GK8" s="33"/>
      <c r="GL8" s="33"/>
      <c r="GM8" s="33"/>
      <c r="GN8" s="33"/>
      <c r="GO8" s="33"/>
      <c r="GP8" s="33"/>
      <c r="GQ8" s="33"/>
      <c r="GR8" s="33"/>
      <c r="GS8" s="33"/>
      <c r="GT8" s="33"/>
      <c r="GU8" s="33"/>
      <c r="GV8" s="33"/>
      <c r="GW8" s="33"/>
      <c r="GX8" s="33"/>
      <c r="GY8" s="33"/>
      <c r="GZ8" s="33"/>
      <c r="HA8" s="33"/>
      <c r="HB8" s="33"/>
      <c r="HC8" s="33"/>
      <c r="HD8" s="33"/>
      <c r="HE8" s="33"/>
      <c r="HF8" s="33"/>
      <c r="HG8" s="33"/>
      <c r="HH8" s="33"/>
      <c r="HI8" s="33"/>
      <c r="HJ8" s="33"/>
      <c r="HK8" s="33"/>
      <c r="HL8" s="33"/>
      <c r="HM8" s="33"/>
      <c r="HN8" s="33"/>
      <c r="HO8" s="33"/>
      <c r="HP8" s="33"/>
      <c r="HQ8" s="33"/>
      <c r="HR8" s="33"/>
      <c r="HS8" s="33"/>
      <c r="HT8" s="33"/>
      <c r="HU8" s="33"/>
      <c r="HV8" s="33"/>
      <c r="HW8" s="33"/>
      <c r="HX8" s="33"/>
      <c r="HY8" s="33"/>
      <c r="HZ8" s="33"/>
      <c r="IA8" s="33"/>
      <c r="IB8" s="33"/>
      <c r="IC8" s="33"/>
      <c r="ID8" s="33"/>
      <c r="IE8" s="33"/>
      <c r="IF8" s="33"/>
      <c r="IG8" s="33"/>
      <c r="IH8" s="33"/>
      <c r="II8" s="33"/>
      <c r="IJ8" s="33"/>
      <c r="IK8" s="33"/>
      <c r="IL8" s="33"/>
    </row>
    <row r="9" spans="1:247" ht="13.5" outlineLevel="1" thickBot="1" x14ac:dyDescent="0.25">
      <c r="A9" s="28" t="s">
        <v>2</v>
      </c>
      <c r="B9" s="28" t="s">
        <v>3</v>
      </c>
      <c r="C9" s="28" t="s">
        <v>112</v>
      </c>
      <c r="D9" s="28" t="s">
        <v>4</v>
      </c>
      <c r="E9" s="29">
        <v>2020</v>
      </c>
      <c r="F9" s="29">
        <v>2021</v>
      </c>
      <c r="G9" s="29">
        <v>2022</v>
      </c>
      <c r="H9" s="29">
        <v>2023</v>
      </c>
      <c r="I9" s="29">
        <v>2024</v>
      </c>
      <c r="J9" s="29">
        <v>2025</v>
      </c>
      <c r="K9" s="29">
        <v>2026</v>
      </c>
      <c r="L9" s="29">
        <v>2027</v>
      </c>
      <c r="M9" s="29">
        <v>2028</v>
      </c>
      <c r="N9" s="29">
        <v>2029</v>
      </c>
      <c r="O9" s="29">
        <v>2030</v>
      </c>
      <c r="P9" s="29">
        <v>2031</v>
      </c>
      <c r="Q9" s="29">
        <v>2032</v>
      </c>
      <c r="R9" s="29">
        <v>2033</v>
      </c>
      <c r="S9" s="29">
        <v>2034</v>
      </c>
      <c r="T9" s="29">
        <v>2035</v>
      </c>
      <c r="U9" s="29">
        <v>2036</v>
      </c>
      <c r="V9" s="29">
        <v>2037</v>
      </c>
      <c r="W9" s="29">
        <v>2038</v>
      </c>
      <c r="X9" s="29">
        <v>2039</v>
      </c>
      <c r="Y9" s="29">
        <v>2040</v>
      </c>
      <c r="Z9" s="36" t="s">
        <v>5</v>
      </c>
      <c r="AA9" s="36" t="s">
        <v>6</v>
      </c>
    </row>
    <row r="10" spans="1:247" ht="13.5" outlineLevel="1" thickTop="1" x14ac:dyDescent="0.2">
      <c r="A10" s="1" t="s">
        <v>29</v>
      </c>
      <c r="B10" s="1" t="s">
        <v>27</v>
      </c>
      <c r="C10" s="1" t="s">
        <v>116</v>
      </c>
      <c r="D10" s="3" t="s">
        <v>32</v>
      </c>
      <c r="E10" s="67">
        <v>373</v>
      </c>
      <c r="F10" s="67">
        <v>414</v>
      </c>
      <c r="G10" s="67">
        <v>441</v>
      </c>
      <c r="H10" s="67">
        <v>394</v>
      </c>
      <c r="I10" s="67">
        <v>372</v>
      </c>
      <c r="J10" s="67"/>
      <c r="K10" s="67"/>
      <c r="L10" s="67"/>
      <c r="M10" s="67"/>
      <c r="N10" s="67"/>
      <c r="O10" s="67"/>
      <c r="P10" s="67"/>
      <c r="Q10" s="67"/>
      <c r="R10" s="67"/>
      <c r="S10" s="67"/>
      <c r="T10" s="67"/>
      <c r="U10" s="67"/>
      <c r="V10" s="67"/>
      <c r="W10" s="67"/>
      <c r="X10" s="67"/>
      <c r="Y10" s="67"/>
      <c r="Z10" s="122" t="s">
        <v>117</v>
      </c>
      <c r="AA10" s="3"/>
    </row>
    <row r="11" spans="1:247" outlineLevel="1" x14ac:dyDescent="0.2">
      <c r="A11" s="1" t="s">
        <v>29</v>
      </c>
      <c r="B11" s="1" t="s">
        <v>118</v>
      </c>
      <c r="C11" s="1" t="s">
        <v>116</v>
      </c>
      <c r="D11" s="3" t="s">
        <v>32</v>
      </c>
      <c r="E11" s="67">
        <v>203</v>
      </c>
      <c r="F11" s="67">
        <v>203</v>
      </c>
      <c r="G11" s="67">
        <v>203</v>
      </c>
      <c r="H11" s="67">
        <v>203</v>
      </c>
      <c r="I11" s="67">
        <v>203</v>
      </c>
      <c r="J11" s="67"/>
      <c r="K11" s="67"/>
      <c r="L11" s="67"/>
      <c r="M11" s="67"/>
      <c r="N11" s="67"/>
      <c r="O11" s="67"/>
      <c r="P11" s="67"/>
      <c r="Q11" s="67"/>
      <c r="R11" s="67"/>
      <c r="S11" s="67"/>
      <c r="T11" s="67"/>
      <c r="U11" s="67"/>
      <c r="V11" s="67"/>
      <c r="W11" s="67"/>
      <c r="X11" s="67"/>
      <c r="Y11" s="67"/>
      <c r="Z11" s="122" t="s">
        <v>119</v>
      </c>
      <c r="AA11" s="3"/>
    </row>
    <row r="12" spans="1:247" outlineLevel="1" x14ac:dyDescent="0.2">
      <c r="A12" s="1" t="s">
        <v>29</v>
      </c>
      <c r="B12" s="1" t="s">
        <v>120</v>
      </c>
      <c r="C12" s="1" t="s">
        <v>31</v>
      </c>
      <c r="D12" s="3" t="s">
        <v>32</v>
      </c>
      <c r="E12" s="67">
        <v>267</v>
      </c>
      <c r="F12" s="67">
        <v>267</v>
      </c>
      <c r="G12" s="67">
        <v>267</v>
      </c>
      <c r="H12" s="67">
        <v>267</v>
      </c>
      <c r="I12" s="67">
        <v>267</v>
      </c>
      <c r="J12" s="67"/>
      <c r="K12" s="67"/>
      <c r="L12" s="67"/>
      <c r="M12" s="67"/>
      <c r="N12" s="67"/>
      <c r="O12" s="67"/>
      <c r="P12" s="67"/>
      <c r="Q12" s="67"/>
      <c r="R12" s="67"/>
      <c r="S12" s="67"/>
      <c r="T12" s="67"/>
      <c r="U12" s="67"/>
      <c r="V12" s="67"/>
      <c r="W12" s="67"/>
      <c r="X12" s="67"/>
      <c r="Y12" s="67"/>
      <c r="Z12" s="122" t="s">
        <v>119</v>
      </c>
      <c r="AA12" s="3"/>
    </row>
    <row r="13" spans="1:247" outlineLevel="1" x14ac:dyDescent="0.2">
      <c r="A13" s="1" t="s">
        <v>121</v>
      </c>
      <c r="B13" s="1" t="s">
        <v>118</v>
      </c>
      <c r="C13" s="1" t="s">
        <v>122</v>
      </c>
      <c r="D13" s="3"/>
      <c r="E13" s="85">
        <v>0.90100000000000002</v>
      </c>
      <c r="F13" s="85">
        <v>0.90100000000000002</v>
      </c>
      <c r="G13" s="85">
        <v>0.90100000000000002</v>
      </c>
      <c r="H13" s="85">
        <v>0.90100000000000002</v>
      </c>
      <c r="I13" s="85">
        <v>0.90100000000000002</v>
      </c>
      <c r="J13" s="85">
        <v>0.90100000000000002</v>
      </c>
      <c r="K13" s="85">
        <v>0.90100000000000002</v>
      </c>
      <c r="L13" s="85">
        <v>0.90100000000000002</v>
      </c>
      <c r="M13" s="85">
        <v>0.90100000000000002</v>
      </c>
      <c r="N13" s="85">
        <v>0.90100000000000002</v>
      </c>
      <c r="O13" s="85">
        <v>0.90100000000000002</v>
      </c>
      <c r="P13" s="77"/>
      <c r="Q13" s="77"/>
      <c r="R13" s="77"/>
      <c r="S13" s="77"/>
      <c r="T13" s="77"/>
      <c r="U13" s="77"/>
      <c r="V13" s="77"/>
      <c r="W13" s="77"/>
      <c r="X13" s="77"/>
      <c r="Y13" s="77"/>
      <c r="Z13" s="39" t="s">
        <v>123</v>
      </c>
      <c r="AA13" s="3"/>
    </row>
    <row r="14" spans="1:247" outlineLevel="1" x14ac:dyDescent="0.2">
      <c r="A14" s="1"/>
      <c r="B14" s="1" t="s">
        <v>124</v>
      </c>
      <c r="C14" s="1" t="s">
        <v>125</v>
      </c>
      <c r="D14" s="3"/>
      <c r="E14" s="85">
        <v>3.2</v>
      </c>
      <c r="F14" s="85">
        <v>3.2</v>
      </c>
      <c r="G14" s="85">
        <v>3.2</v>
      </c>
      <c r="H14" s="85">
        <v>3.2</v>
      </c>
      <c r="I14" s="85">
        <v>3.2</v>
      </c>
      <c r="J14" s="85">
        <v>3.2</v>
      </c>
      <c r="K14" s="85">
        <v>3.2</v>
      </c>
      <c r="L14" s="85">
        <v>3.2</v>
      </c>
      <c r="M14" s="85">
        <v>3.2</v>
      </c>
      <c r="N14" s="85">
        <v>3.2</v>
      </c>
      <c r="O14" s="85">
        <v>3.2</v>
      </c>
      <c r="P14" s="77"/>
      <c r="Q14" s="77"/>
      <c r="R14" s="77"/>
      <c r="S14" s="77"/>
      <c r="T14" s="77"/>
      <c r="U14" s="77"/>
      <c r="V14" s="77"/>
      <c r="W14" s="77"/>
      <c r="X14" s="77"/>
      <c r="Y14" s="77"/>
      <c r="Z14" s="39" t="s">
        <v>126</v>
      </c>
      <c r="AA14" s="3"/>
    </row>
    <row r="15" spans="1:247" x14ac:dyDescent="0.2">
      <c r="Z15" s="3"/>
      <c r="AA15" s="3"/>
    </row>
    <row r="16" spans="1:247" s="34" customFormat="1" ht="15.75" x14ac:dyDescent="0.25">
      <c r="A16" s="32" t="s">
        <v>33</v>
      </c>
      <c r="B16" s="47"/>
      <c r="C16" s="33"/>
      <c r="D16" s="48"/>
      <c r="E16" s="33"/>
      <c r="F16" s="33"/>
      <c r="G16" s="33"/>
      <c r="H16" s="33"/>
      <c r="I16" s="33"/>
      <c r="J16" s="33"/>
      <c r="K16" s="33"/>
      <c r="L16" s="33"/>
      <c r="M16" s="33"/>
      <c r="N16" s="33"/>
      <c r="O16" s="33"/>
      <c r="P16" s="33"/>
      <c r="Q16" s="33"/>
      <c r="R16" s="33"/>
      <c r="S16" s="33"/>
      <c r="T16" s="33"/>
      <c r="U16" s="33"/>
      <c r="V16" s="33"/>
      <c r="W16" s="33"/>
      <c r="X16" s="33"/>
      <c r="Y16" s="33"/>
      <c r="Z16" s="35"/>
      <c r="AA16" s="35"/>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row>
    <row r="17" spans="1:28" ht="13.5" outlineLevel="1" thickBot="1" x14ac:dyDescent="0.25">
      <c r="A17" s="28" t="s">
        <v>2</v>
      </c>
      <c r="B17" s="28" t="s">
        <v>3</v>
      </c>
      <c r="C17" s="28" t="s">
        <v>112</v>
      </c>
      <c r="D17" s="28" t="s">
        <v>4</v>
      </c>
      <c r="E17" s="29">
        <v>2020</v>
      </c>
      <c r="F17" s="29">
        <v>2021</v>
      </c>
      <c r="G17" s="29">
        <v>2022</v>
      </c>
      <c r="H17" s="29">
        <v>2023</v>
      </c>
      <c r="I17" s="29">
        <v>2024</v>
      </c>
      <c r="J17" s="29">
        <v>2025</v>
      </c>
      <c r="K17" s="29">
        <v>2026</v>
      </c>
      <c r="L17" s="29">
        <v>2027</v>
      </c>
      <c r="M17" s="29">
        <v>2028</v>
      </c>
      <c r="N17" s="29">
        <v>2029</v>
      </c>
      <c r="O17" s="29">
        <v>2030</v>
      </c>
      <c r="P17" s="29">
        <v>2031</v>
      </c>
      <c r="Q17" s="29">
        <v>2032</v>
      </c>
      <c r="R17" s="29">
        <v>2033</v>
      </c>
      <c r="S17" s="29">
        <v>2034</v>
      </c>
      <c r="T17" s="29">
        <v>2035</v>
      </c>
      <c r="U17" s="29">
        <v>2036</v>
      </c>
      <c r="V17" s="29">
        <v>2037</v>
      </c>
      <c r="W17" s="29">
        <v>2038</v>
      </c>
      <c r="X17" s="29">
        <v>2039</v>
      </c>
      <c r="Y17" s="29">
        <v>2040</v>
      </c>
      <c r="Z17" s="36" t="s">
        <v>5</v>
      </c>
      <c r="AA17" s="36" t="s">
        <v>6</v>
      </c>
    </row>
    <row r="18" spans="1:28" ht="13.5" outlineLevel="1" thickTop="1" x14ac:dyDescent="0.2">
      <c r="A18" s="148" t="s">
        <v>289</v>
      </c>
      <c r="B18" s="148"/>
      <c r="C18" s="148"/>
      <c r="D18" s="148"/>
      <c r="E18" s="67"/>
      <c r="F18" s="67"/>
      <c r="G18" s="67"/>
      <c r="H18" s="67"/>
      <c r="I18" s="67"/>
      <c r="J18" s="67"/>
      <c r="K18" s="67"/>
      <c r="L18" s="67"/>
      <c r="M18" s="67"/>
      <c r="N18" s="67"/>
      <c r="O18" s="67"/>
      <c r="P18" s="67"/>
      <c r="Q18" s="67"/>
      <c r="R18" s="67"/>
      <c r="S18" s="67"/>
      <c r="T18" s="67"/>
      <c r="U18" s="67"/>
      <c r="V18" s="67"/>
      <c r="W18" s="67"/>
      <c r="X18" s="67"/>
      <c r="Y18" s="67"/>
      <c r="Z18" s="87"/>
      <c r="AA18" s="3"/>
    </row>
    <row r="19" spans="1:28" outlineLevel="1" x14ac:dyDescent="0.2">
      <c r="A19" s="1" t="s">
        <v>122</v>
      </c>
      <c r="B19" s="1" t="s">
        <v>127</v>
      </c>
      <c r="C19" s="1" t="s">
        <v>128</v>
      </c>
      <c r="D19" s="3" t="s">
        <v>41</v>
      </c>
      <c r="E19" s="84">
        <f t="shared" ref="E19:O19" si="0">(6+0.8)/7</f>
        <v>0.97142857142857142</v>
      </c>
      <c r="F19" s="84">
        <f t="shared" si="0"/>
        <v>0.97142857142857142</v>
      </c>
      <c r="G19" s="84">
        <f t="shared" si="0"/>
        <v>0.97142857142857142</v>
      </c>
      <c r="H19" s="84">
        <f t="shared" si="0"/>
        <v>0.97142857142857142</v>
      </c>
      <c r="I19" s="84">
        <f t="shared" si="0"/>
        <v>0.97142857142857142</v>
      </c>
      <c r="J19" s="84">
        <f t="shared" si="0"/>
        <v>0.97142857142857142</v>
      </c>
      <c r="K19" s="84">
        <f t="shared" si="0"/>
        <v>0.97142857142857142</v>
      </c>
      <c r="L19" s="84">
        <f t="shared" si="0"/>
        <v>0.97142857142857142</v>
      </c>
      <c r="M19" s="84">
        <f t="shared" si="0"/>
        <v>0.97142857142857142</v>
      </c>
      <c r="N19" s="84">
        <f t="shared" si="0"/>
        <v>0.97142857142857142</v>
      </c>
      <c r="O19" s="84">
        <f t="shared" si="0"/>
        <v>0.97142857142857142</v>
      </c>
      <c r="P19" s="84"/>
      <c r="Q19" s="84"/>
      <c r="R19" s="84"/>
      <c r="S19" s="84"/>
      <c r="T19" s="84"/>
      <c r="U19" s="84"/>
      <c r="V19" s="84"/>
      <c r="W19" s="84"/>
      <c r="X19" s="84"/>
      <c r="Y19" s="84"/>
      <c r="Z19" s="39" t="s">
        <v>123</v>
      </c>
      <c r="AA19" s="3"/>
    </row>
    <row r="20" spans="1:28" outlineLevel="1" x14ac:dyDescent="0.2">
      <c r="A20" s="1" t="s">
        <v>122</v>
      </c>
      <c r="B20" s="1" t="s">
        <v>129</v>
      </c>
      <c r="C20" s="1" t="s">
        <v>64</v>
      </c>
      <c r="D20" s="3" t="s">
        <v>130</v>
      </c>
      <c r="E20" s="85">
        <v>8.7143777777777789</v>
      </c>
      <c r="F20" s="85">
        <f>E20</f>
        <v>8.7143777777777789</v>
      </c>
      <c r="G20" s="85">
        <f t="shared" ref="G20:O20" si="1">F20</f>
        <v>8.7143777777777789</v>
      </c>
      <c r="H20" s="85">
        <f t="shared" si="1"/>
        <v>8.7143777777777789</v>
      </c>
      <c r="I20" s="85">
        <f t="shared" si="1"/>
        <v>8.7143777777777789</v>
      </c>
      <c r="J20" s="85">
        <f t="shared" si="1"/>
        <v>8.7143777777777789</v>
      </c>
      <c r="K20" s="85">
        <f t="shared" si="1"/>
        <v>8.7143777777777789</v>
      </c>
      <c r="L20" s="85">
        <f t="shared" si="1"/>
        <v>8.7143777777777789</v>
      </c>
      <c r="M20" s="85">
        <f t="shared" si="1"/>
        <v>8.7143777777777789</v>
      </c>
      <c r="N20" s="85">
        <f t="shared" si="1"/>
        <v>8.7143777777777789</v>
      </c>
      <c r="O20" s="85">
        <f t="shared" si="1"/>
        <v>8.7143777777777789</v>
      </c>
      <c r="P20" s="85"/>
      <c r="Q20" s="85"/>
      <c r="R20" s="85"/>
      <c r="S20" s="85"/>
      <c r="T20" s="85"/>
      <c r="U20" s="85"/>
      <c r="V20" s="85"/>
      <c r="W20" s="85"/>
      <c r="X20" s="85"/>
      <c r="Y20" s="85"/>
      <c r="Z20" s="39" t="s">
        <v>131</v>
      </c>
      <c r="AA20" s="3" t="s">
        <v>344</v>
      </c>
      <c r="AB20" s="122" t="s">
        <v>132</v>
      </c>
    </row>
    <row r="21" spans="1:28" outlineLevel="1" x14ac:dyDescent="0.2">
      <c r="A21" s="1" t="s">
        <v>122</v>
      </c>
      <c r="B21" s="1" t="s">
        <v>133</v>
      </c>
      <c r="C21" s="1" t="s">
        <v>67</v>
      </c>
      <c r="D21" s="3" t="s">
        <v>130</v>
      </c>
      <c r="E21" s="85">
        <v>9.8564266666666676</v>
      </c>
      <c r="F21" s="85">
        <f>E21</f>
        <v>9.8564266666666676</v>
      </c>
      <c r="G21" s="85">
        <f t="shared" ref="G21:O21" si="2">F21</f>
        <v>9.8564266666666676</v>
      </c>
      <c r="H21" s="85">
        <f t="shared" si="2"/>
        <v>9.8564266666666676</v>
      </c>
      <c r="I21" s="85">
        <f t="shared" si="2"/>
        <v>9.8564266666666676</v>
      </c>
      <c r="J21" s="85">
        <f t="shared" si="2"/>
        <v>9.8564266666666676</v>
      </c>
      <c r="K21" s="85">
        <f t="shared" si="2"/>
        <v>9.8564266666666676</v>
      </c>
      <c r="L21" s="85">
        <f t="shared" si="2"/>
        <v>9.8564266666666676</v>
      </c>
      <c r="M21" s="85">
        <f t="shared" si="2"/>
        <v>9.8564266666666676</v>
      </c>
      <c r="N21" s="85">
        <f t="shared" si="2"/>
        <v>9.8564266666666676</v>
      </c>
      <c r="O21" s="85">
        <f t="shared" si="2"/>
        <v>9.8564266666666676</v>
      </c>
      <c r="P21" s="85"/>
      <c r="Q21" s="85"/>
      <c r="R21" s="85"/>
      <c r="S21" s="85"/>
      <c r="T21" s="85"/>
      <c r="U21" s="85"/>
      <c r="V21" s="85"/>
      <c r="W21" s="85"/>
      <c r="X21" s="85"/>
      <c r="Y21" s="85"/>
      <c r="Z21" s="39" t="s">
        <v>131</v>
      </c>
      <c r="AA21" s="3" t="s">
        <v>344</v>
      </c>
      <c r="AB21" s="122" t="s">
        <v>132</v>
      </c>
    </row>
    <row r="22" spans="1:28" outlineLevel="1" x14ac:dyDescent="0.2">
      <c r="A22" s="1" t="s">
        <v>134</v>
      </c>
      <c r="B22" s="1" t="s">
        <v>137</v>
      </c>
      <c r="C22" s="1" t="s">
        <v>135</v>
      </c>
      <c r="D22" s="3" t="s">
        <v>136</v>
      </c>
      <c r="E22" s="76">
        <f>1.9+2.9</f>
        <v>4.8</v>
      </c>
      <c r="F22" s="76">
        <f>0.9+3.2</f>
        <v>4.1000000000000005</v>
      </c>
      <c r="G22" s="76">
        <f>2.5+7.9</f>
        <v>10.4</v>
      </c>
      <c r="H22" s="76">
        <f>3.5+10</f>
        <v>13.5</v>
      </c>
      <c r="I22" s="76">
        <v>12.9</v>
      </c>
      <c r="J22" s="76"/>
      <c r="K22" s="76"/>
      <c r="L22" s="76"/>
      <c r="M22" s="76"/>
      <c r="N22" s="76"/>
      <c r="O22" s="76"/>
      <c r="P22" s="76"/>
      <c r="Q22" s="76"/>
      <c r="R22" s="76"/>
      <c r="S22" s="76"/>
      <c r="T22" s="76"/>
      <c r="U22" s="76"/>
      <c r="V22" s="76"/>
      <c r="W22" s="76"/>
      <c r="X22" s="76"/>
      <c r="Y22" s="76"/>
      <c r="Z22" s="122" t="s">
        <v>138</v>
      </c>
      <c r="AA22" s="3" t="s">
        <v>139</v>
      </c>
    </row>
    <row r="23" spans="1:28" outlineLevel="1" x14ac:dyDescent="0.2">
      <c r="A23" s="1" t="s">
        <v>134</v>
      </c>
      <c r="B23" s="1" t="s">
        <v>140</v>
      </c>
      <c r="C23" s="1" t="s">
        <v>135</v>
      </c>
      <c r="D23" s="3" t="s">
        <v>136</v>
      </c>
      <c r="E23" s="76">
        <v>23.7</v>
      </c>
      <c r="F23" s="76">
        <v>25.7</v>
      </c>
      <c r="G23" s="76">
        <v>43.4</v>
      </c>
      <c r="H23" s="76">
        <v>47.6</v>
      </c>
      <c r="I23" s="76">
        <v>46.7</v>
      </c>
      <c r="J23" s="76"/>
      <c r="K23" s="76"/>
      <c r="L23" s="76"/>
      <c r="M23" s="76"/>
      <c r="N23" s="76"/>
      <c r="O23" s="76"/>
      <c r="P23" s="76"/>
      <c r="Q23" s="76"/>
      <c r="R23" s="76"/>
      <c r="S23" s="76"/>
      <c r="T23" s="76"/>
      <c r="U23" s="76"/>
      <c r="V23" s="76"/>
      <c r="W23" s="76"/>
      <c r="X23" s="76"/>
      <c r="Y23" s="76"/>
      <c r="Z23" s="122" t="s">
        <v>138</v>
      </c>
      <c r="AA23" s="3" t="s">
        <v>141</v>
      </c>
    </row>
    <row r="24" spans="1:28" ht="12.6" customHeight="1" outlineLevel="1" x14ac:dyDescent="0.2">
      <c r="A24" s="1" t="s">
        <v>134</v>
      </c>
      <c r="B24" s="1" t="s">
        <v>142</v>
      </c>
      <c r="C24" s="1" t="s">
        <v>143</v>
      </c>
      <c r="D24" s="3" t="s">
        <v>144</v>
      </c>
      <c r="E24" s="78">
        <v>0.16244722726085381</v>
      </c>
      <c r="F24" s="78">
        <v>0.1894406536241823</v>
      </c>
      <c r="G24" s="78">
        <v>0.36131291491226203</v>
      </c>
      <c r="H24" s="78">
        <v>0.4044763381109821</v>
      </c>
      <c r="I24" s="69">
        <v>0.41</v>
      </c>
      <c r="J24" s="69"/>
      <c r="K24" s="69"/>
      <c r="L24" s="69"/>
      <c r="M24" s="69"/>
      <c r="N24" s="69"/>
      <c r="O24" s="69"/>
      <c r="P24" s="69"/>
      <c r="Q24" s="69"/>
      <c r="R24" s="69"/>
      <c r="S24" s="69"/>
      <c r="T24" s="69"/>
      <c r="U24" s="69"/>
      <c r="V24" s="69"/>
      <c r="W24" s="69"/>
      <c r="X24" s="69"/>
      <c r="Y24" s="69"/>
      <c r="Z24" s="122" t="s">
        <v>145</v>
      </c>
      <c r="AA24" s="3" t="s">
        <v>146</v>
      </c>
    </row>
    <row r="25" spans="1:28" outlineLevel="1" x14ac:dyDescent="0.2">
      <c r="A25" s="148" t="s">
        <v>287</v>
      </c>
      <c r="B25" s="148"/>
      <c r="C25" s="148"/>
      <c r="D25" s="148"/>
      <c r="E25" s="67"/>
      <c r="F25" s="67"/>
      <c r="G25" s="67"/>
      <c r="H25" s="67"/>
      <c r="I25" s="67"/>
      <c r="J25" s="67"/>
      <c r="K25" s="67"/>
      <c r="L25" s="67"/>
      <c r="M25" s="67"/>
      <c r="N25" s="67"/>
      <c r="O25" s="67"/>
      <c r="P25" s="67"/>
      <c r="Q25" s="67"/>
      <c r="R25" s="67"/>
      <c r="S25" s="67"/>
      <c r="T25" s="67"/>
      <c r="U25" s="67"/>
      <c r="V25" s="67"/>
      <c r="W25" s="67"/>
      <c r="X25" s="67"/>
      <c r="Y25" s="67"/>
      <c r="Z25" s="123"/>
      <c r="AA25" s="3"/>
    </row>
    <row r="26" spans="1:28" outlineLevel="1" x14ac:dyDescent="0.2">
      <c r="A26" s="1" t="s">
        <v>154</v>
      </c>
      <c r="B26" s="1" t="s">
        <v>148</v>
      </c>
      <c r="C26" s="1" t="s">
        <v>155</v>
      </c>
      <c r="D26" s="3" t="s">
        <v>156</v>
      </c>
      <c r="E26" s="88">
        <v>13245</v>
      </c>
      <c r="F26" s="88">
        <v>12760</v>
      </c>
      <c r="G26" s="88">
        <v>12470</v>
      </c>
      <c r="H26" s="88">
        <v>12320</v>
      </c>
      <c r="I26" s="79"/>
      <c r="J26" s="79"/>
      <c r="K26" s="79"/>
      <c r="L26" s="79"/>
      <c r="M26" s="79"/>
      <c r="N26" s="79"/>
      <c r="O26" s="79"/>
      <c r="P26" s="79"/>
      <c r="Q26" s="79"/>
      <c r="R26" s="79"/>
      <c r="S26" s="79"/>
      <c r="T26" s="79"/>
      <c r="U26" s="79"/>
      <c r="V26" s="79"/>
      <c r="W26" s="79"/>
      <c r="X26" s="79"/>
      <c r="Y26" s="79"/>
      <c r="Z26" s="122" t="s">
        <v>157</v>
      </c>
      <c r="AA26" s="3" t="s">
        <v>231</v>
      </c>
    </row>
    <row r="27" spans="1:28" outlineLevel="1" x14ac:dyDescent="0.2">
      <c r="A27" s="1" t="s">
        <v>154</v>
      </c>
      <c r="B27" s="1" t="s">
        <v>274</v>
      </c>
      <c r="C27" s="1" t="s">
        <v>155</v>
      </c>
      <c r="D27" s="3" t="s">
        <v>156</v>
      </c>
      <c r="E27" s="88">
        <v>19205</v>
      </c>
      <c r="F27" s="88">
        <v>18865</v>
      </c>
      <c r="G27" s="88">
        <v>18744</v>
      </c>
      <c r="H27" s="88">
        <v>18355</v>
      </c>
      <c r="I27" s="79"/>
      <c r="J27" s="79"/>
      <c r="K27" s="79"/>
      <c r="L27" s="79"/>
      <c r="M27" s="79"/>
      <c r="N27" s="79"/>
      <c r="O27" s="79"/>
      <c r="P27" s="79"/>
      <c r="Q27" s="79"/>
      <c r="R27" s="79"/>
      <c r="S27" s="79"/>
      <c r="T27" s="79"/>
      <c r="U27" s="79"/>
      <c r="V27" s="79"/>
      <c r="W27" s="79"/>
      <c r="X27" s="79"/>
      <c r="Y27" s="79"/>
      <c r="Z27" s="122" t="s">
        <v>157</v>
      </c>
      <c r="AA27" s="3" t="s">
        <v>158</v>
      </c>
    </row>
    <row r="28" spans="1:28" outlineLevel="1" x14ac:dyDescent="0.2">
      <c r="A28" s="1" t="s">
        <v>154</v>
      </c>
      <c r="B28" s="1" t="s">
        <v>53</v>
      </c>
      <c r="C28" s="1" t="s">
        <v>155</v>
      </c>
      <c r="D28" s="3" t="s">
        <v>156</v>
      </c>
      <c r="E28" s="88">
        <v>19921</v>
      </c>
      <c r="F28" s="88">
        <v>19317</v>
      </c>
      <c r="G28" s="88">
        <v>18841</v>
      </c>
      <c r="H28" s="88">
        <v>18353</v>
      </c>
      <c r="I28" s="79"/>
      <c r="J28" s="79"/>
      <c r="K28" s="79"/>
      <c r="L28" s="79"/>
      <c r="M28" s="79"/>
      <c r="N28" s="79"/>
      <c r="O28" s="79"/>
      <c r="P28" s="79"/>
      <c r="Q28" s="79"/>
      <c r="R28" s="79"/>
      <c r="S28" s="79"/>
      <c r="T28" s="79"/>
      <c r="U28" s="79"/>
      <c r="V28" s="79"/>
      <c r="W28" s="79"/>
      <c r="X28" s="79"/>
      <c r="Y28" s="79"/>
      <c r="Z28" s="122" t="s">
        <v>157</v>
      </c>
      <c r="AA28" s="3" t="s">
        <v>158</v>
      </c>
    </row>
    <row r="29" spans="1:28" outlineLevel="1" x14ac:dyDescent="0.2">
      <c r="A29" s="1" t="s">
        <v>154</v>
      </c>
      <c r="B29" s="1" t="s">
        <v>55</v>
      </c>
      <c r="C29" s="1" t="s">
        <v>155</v>
      </c>
      <c r="D29" s="3" t="s">
        <v>156</v>
      </c>
      <c r="E29" s="88">
        <v>47618</v>
      </c>
      <c r="F29" s="88">
        <v>46786</v>
      </c>
      <c r="G29" s="88">
        <v>45935</v>
      </c>
      <c r="H29" s="88">
        <v>44826</v>
      </c>
      <c r="I29" s="79"/>
      <c r="J29" s="79"/>
      <c r="K29" s="79"/>
      <c r="L29" s="79"/>
      <c r="M29" s="79"/>
      <c r="N29" s="79"/>
      <c r="O29" s="79"/>
      <c r="P29" s="79"/>
      <c r="Q29" s="79"/>
      <c r="R29" s="79"/>
      <c r="S29" s="79"/>
      <c r="T29" s="79"/>
      <c r="U29" s="79"/>
      <c r="V29" s="79"/>
      <c r="W29" s="79"/>
      <c r="X29" s="79"/>
      <c r="Y29" s="79"/>
      <c r="Z29" s="122" t="s">
        <v>157</v>
      </c>
      <c r="AA29" s="3" t="s">
        <v>158</v>
      </c>
    </row>
    <row r="30" spans="1:28" outlineLevel="1" x14ac:dyDescent="0.2">
      <c r="A30" s="1" t="s">
        <v>154</v>
      </c>
      <c r="B30" s="1" t="s">
        <v>159</v>
      </c>
      <c r="C30" s="1" t="s">
        <v>155</v>
      </c>
      <c r="D30" s="3" t="s">
        <v>156</v>
      </c>
      <c r="E30" s="88">
        <v>91807</v>
      </c>
      <c r="F30" s="88">
        <v>92048</v>
      </c>
      <c r="G30" s="88">
        <v>91878</v>
      </c>
      <c r="H30" s="88">
        <v>89641</v>
      </c>
      <c r="I30" s="79"/>
      <c r="J30" s="79"/>
      <c r="K30" s="79"/>
      <c r="L30" s="79"/>
      <c r="M30" s="79"/>
      <c r="N30" s="79"/>
      <c r="O30" s="79"/>
      <c r="P30" s="79"/>
      <c r="Q30" s="79"/>
      <c r="R30" s="79"/>
      <c r="S30" s="79"/>
      <c r="T30" s="79"/>
      <c r="U30" s="79"/>
      <c r="V30" s="79"/>
      <c r="W30" s="79"/>
      <c r="X30" s="79"/>
      <c r="Y30" s="79"/>
      <c r="Z30" s="122" t="s">
        <v>157</v>
      </c>
      <c r="AA30" s="3" t="s">
        <v>158</v>
      </c>
    </row>
    <row r="31" spans="1:28" outlineLevel="1" x14ac:dyDescent="0.2">
      <c r="A31" s="148" t="s">
        <v>288</v>
      </c>
      <c r="B31" s="148"/>
      <c r="C31" s="148"/>
      <c r="D31" s="148"/>
      <c r="E31" s="67"/>
      <c r="F31" s="67"/>
      <c r="G31" s="67"/>
      <c r="H31" s="67"/>
      <c r="I31" s="67"/>
      <c r="J31" s="67"/>
      <c r="K31" s="67"/>
      <c r="L31" s="67"/>
      <c r="M31" s="67"/>
      <c r="N31" s="67"/>
      <c r="O31" s="67"/>
      <c r="P31" s="67"/>
      <c r="Q31" s="67"/>
      <c r="R31" s="67"/>
      <c r="S31" s="67"/>
      <c r="T31" s="67"/>
      <c r="U31" s="67"/>
      <c r="V31" s="67"/>
      <c r="W31" s="67"/>
      <c r="X31" s="67"/>
      <c r="Y31" s="67"/>
      <c r="Z31" s="123"/>
      <c r="AA31" s="3"/>
    </row>
    <row r="32" spans="1:28" outlineLevel="1" x14ac:dyDescent="0.2">
      <c r="A32" s="1" t="s">
        <v>147</v>
      </c>
      <c r="B32" s="1" t="s">
        <v>148</v>
      </c>
      <c r="C32" s="1" t="s">
        <v>64</v>
      </c>
      <c r="D32" s="3" t="s">
        <v>41</v>
      </c>
      <c r="E32" s="79">
        <v>0.5418567884392117</v>
      </c>
      <c r="F32" s="79">
        <v>0.5398551173800944</v>
      </c>
      <c r="G32" s="79">
        <v>0.53822978837208768</v>
      </c>
      <c r="H32" s="80">
        <v>0.54941576210347542</v>
      </c>
      <c r="I32" s="79"/>
      <c r="J32" s="79"/>
      <c r="K32" s="79"/>
      <c r="L32" s="79"/>
      <c r="M32" s="79"/>
      <c r="N32" s="79"/>
      <c r="O32" s="79"/>
      <c r="P32" s="79"/>
      <c r="Q32" s="79"/>
      <c r="R32" s="79"/>
      <c r="S32" s="79"/>
      <c r="T32" s="79"/>
      <c r="U32" s="79"/>
      <c r="V32" s="79"/>
      <c r="W32" s="79"/>
      <c r="X32" s="79"/>
      <c r="Y32" s="79"/>
      <c r="Z32" s="122" t="s">
        <v>149</v>
      </c>
      <c r="AA32" s="3" t="s">
        <v>302</v>
      </c>
    </row>
    <row r="33" spans="1:27" outlineLevel="1" x14ac:dyDescent="0.2">
      <c r="A33" s="1" t="s">
        <v>147</v>
      </c>
      <c r="B33" s="1" t="s">
        <v>148</v>
      </c>
      <c r="C33" s="1" t="s">
        <v>67</v>
      </c>
      <c r="D33" s="3" t="s">
        <v>41</v>
      </c>
      <c r="E33" s="79">
        <v>0.45291521820094721</v>
      </c>
      <c r="F33" s="79">
        <v>0.44846211785588364</v>
      </c>
      <c r="G33" s="79">
        <v>0.44037619784491239</v>
      </c>
      <c r="H33" s="80">
        <v>0.41801685756607099</v>
      </c>
      <c r="I33" s="79"/>
      <c r="J33" s="79"/>
      <c r="K33" s="79"/>
      <c r="L33" s="79"/>
      <c r="M33" s="79"/>
      <c r="N33" s="79"/>
      <c r="O33" s="79"/>
      <c r="P33" s="79"/>
      <c r="Q33" s="79"/>
      <c r="R33" s="79"/>
      <c r="S33" s="79"/>
      <c r="T33" s="79"/>
      <c r="U33" s="79"/>
      <c r="V33" s="79"/>
      <c r="W33" s="79"/>
      <c r="X33" s="79"/>
      <c r="Y33" s="79"/>
      <c r="Z33" s="122" t="s">
        <v>149</v>
      </c>
      <c r="AA33" s="3" t="s">
        <v>302</v>
      </c>
    </row>
    <row r="34" spans="1:27" outlineLevel="1" x14ac:dyDescent="0.2">
      <c r="A34" s="1" t="s">
        <v>147</v>
      </c>
      <c r="B34" s="1" t="s">
        <v>148</v>
      </c>
      <c r="C34" s="1" t="s">
        <v>150</v>
      </c>
      <c r="D34" s="3" t="s">
        <v>41</v>
      </c>
      <c r="E34" s="79">
        <v>5.2279933598410834E-3</v>
      </c>
      <c r="F34" s="79">
        <v>1.1682764764022066E-2</v>
      </c>
      <c r="G34" s="79">
        <v>2.1394013783000019E-2</v>
      </c>
      <c r="H34" s="80">
        <v>3.2567380330453616E-2</v>
      </c>
      <c r="I34" s="79"/>
      <c r="J34" s="79"/>
      <c r="K34" s="79"/>
      <c r="L34" s="79"/>
      <c r="M34" s="79"/>
      <c r="N34" s="79"/>
      <c r="O34" s="79"/>
      <c r="P34" s="79"/>
      <c r="Q34" s="79"/>
      <c r="R34" s="79"/>
      <c r="S34" s="79"/>
      <c r="T34" s="79"/>
      <c r="U34" s="79"/>
      <c r="V34" s="79"/>
      <c r="W34" s="79"/>
      <c r="X34" s="79"/>
      <c r="Y34" s="79"/>
      <c r="Z34" s="122" t="s">
        <v>149</v>
      </c>
      <c r="AA34" s="3" t="s">
        <v>302</v>
      </c>
    </row>
    <row r="35" spans="1:27" outlineLevel="1" x14ac:dyDescent="0.2">
      <c r="A35" s="1" t="s">
        <v>147</v>
      </c>
      <c r="B35" s="1" t="s">
        <v>275</v>
      </c>
      <c r="C35" s="1" t="s">
        <v>67</v>
      </c>
      <c r="D35" s="3" t="s">
        <v>41</v>
      </c>
      <c r="E35" s="86">
        <f t="shared" ref="E35:O35" si="3">1-E36</f>
        <v>0.99602000000000002</v>
      </c>
      <c r="F35" s="86">
        <f t="shared" si="3"/>
        <v>0.99423153211910564</v>
      </c>
      <c r="G35" s="86">
        <f t="shared" si="3"/>
        <v>0.99133202589580882</v>
      </c>
      <c r="H35" s="86">
        <f t="shared" si="3"/>
        <v>0.98753402338250829</v>
      </c>
      <c r="I35" s="86">
        <f t="shared" si="3"/>
        <v>1</v>
      </c>
      <c r="J35" s="86">
        <f t="shared" si="3"/>
        <v>1</v>
      </c>
      <c r="K35" s="86">
        <f t="shared" si="3"/>
        <v>1</v>
      </c>
      <c r="L35" s="86">
        <f t="shared" si="3"/>
        <v>1</v>
      </c>
      <c r="M35" s="86">
        <f t="shared" si="3"/>
        <v>1</v>
      </c>
      <c r="N35" s="86">
        <f t="shared" si="3"/>
        <v>1</v>
      </c>
      <c r="O35" s="86">
        <f t="shared" si="3"/>
        <v>1</v>
      </c>
      <c r="P35" s="86"/>
      <c r="Q35" s="86"/>
      <c r="R35" s="86"/>
      <c r="S35" s="86"/>
      <c r="T35" s="86"/>
      <c r="U35" s="86"/>
      <c r="V35" s="86"/>
      <c r="W35" s="86"/>
      <c r="X35" s="86"/>
      <c r="Y35" s="86"/>
      <c r="Z35" s="39" t="s">
        <v>151</v>
      </c>
      <c r="AA35" s="3"/>
    </row>
    <row r="36" spans="1:27" outlineLevel="1" x14ac:dyDescent="0.2">
      <c r="A36" s="1" t="s">
        <v>147</v>
      </c>
      <c r="B36" s="1" t="s">
        <v>275</v>
      </c>
      <c r="C36" s="1" t="s">
        <v>150</v>
      </c>
      <c r="D36" s="3" t="s">
        <v>41</v>
      </c>
      <c r="E36" s="81">
        <v>3.98E-3</v>
      </c>
      <c r="F36" s="81">
        <v>5.7684678808944002E-3</v>
      </c>
      <c r="G36" s="81">
        <v>8.6679741041911784E-3</v>
      </c>
      <c r="H36" s="81">
        <v>1.2465976617491768E-2</v>
      </c>
      <c r="I36" s="79"/>
      <c r="J36" s="79"/>
      <c r="K36" s="79"/>
      <c r="L36" s="79"/>
      <c r="M36" s="79"/>
      <c r="N36" s="79"/>
      <c r="O36" s="79"/>
      <c r="P36" s="79"/>
      <c r="Q36" s="79"/>
      <c r="R36" s="79"/>
      <c r="S36" s="79"/>
      <c r="T36" s="79"/>
      <c r="U36" s="79"/>
      <c r="V36" s="79"/>
      <c r="W36" s="79"/>
      <c r="X36" s="79"/>
      <c r="Y36" s="79"/>
      <c r="Z36" s="122" t="s">
        <v>149</v>
      </c>
      <c r="AA36" s="3" t="s">
        <v>302</v>
      </c>
    </row>
    <row r="37" spans="1:27" outlineLevel="1" x14ac:dyDescent="0.2">
      <c r="A37" s="1" t="s">
        <v>147</v>
      </c>
      <c r="B37" s="1" t="s">
        <v>152</v>
      </c>
      <c r="C37" s="1" t="s">
        <v>67</v>
      </c>
      <c r="D37" s="3" t="s">
        <v>41</v>
      </c>
      <c r="E37" s="86">
        <f t="shared" ref="E37:O37" si="4">1-E38</f>
        <v>0.99861177918737853</v>
      </c>
      <c r="F37" s="86">
        <f t="shared" si="4"/>
        <v>0.99803016982734671</v>
      </c>
      <c r="G37" s="86">
        <f t="shared" si="4"/>
        <v>0.99728509439490365</v>
      </c>
      <c r="H37" s="86">
        <f t="shared" si="4"/>
        <v>0.99689251214500663</v>
      </c>
      <c r="I37" s="86">
        <f t="shared" si="4"/>
        <v>1</v>
      </c>
      <c r="J37" s="86">
        <f t="shared" si="4"/>
        <v>1</v>
      </c>
      <c r="K37" s="86">
        <f t="shared" si="4"/>
        <v>1</v>
      </c>
      <c r="L37" s="86">
        <f t="shared" si="4"/>
        <v>1</v>
      </c>
      <c r="M37" s="86">
        <f t="shared" si="4"/>
        <v>1</v>
      </c>
      <c r="N37" s="86">
        <f t="shared" si="4"/>
        <v>1</v>
      </c>
      <c r="O37" s="86">
        <f t="shared" si="4"/>
        <v>1</v>
      </c>
      <c r="P37" s="86"/>
      <c r="Q37" s="86"/>
      <c r="R37" s="86"/>
      <c r="S37" s="86"/>
      <c r="T37" s="86"/>
      <c r="U37" s="86"/>
      <c r="V37" s="86"/>
      <c r="W37" s="86"/>
      <c r="X37" s="86"/>
      <c r="Y37" s="86"/>
      <c r="Z37" s="39" t="s">
        <v>151</v>
      </c>
      <c r="AA37" s="3"/>
    </row>
    <row r="38" spans="1:27" outlineLevel="1" x14ac:dyDescent="0.2">
      <c r="A38" s="1" t="s">
        <v>147</v>
      </c>
      <c r="B38" s="1" t="s">
        <v>152</v>
      </c>
      <c r="C38" s="1" t="s">
        <v>150</v>
      </c>
      <c r="D38" s="3" t="s">
        <v>41</v>
      </c>
      <c r="E38" s="81">
        <v>1.3882208126214147E-3</v>
      </c>
      <c r="F38" s="81">
        <v>1.9698301726533024E-3</v>
      </c>
      <c r="G38" s="81">
        <v>2.7149056050963178E-3</v>
      </c>
      <c r="H38" s="81">
        <v>3.107487854993395E-3</v>
      </c>
      <c r="I38" s="81"/>
      <c r="J38" s="81"/>
      <c r="K38" s="81"/>
      <c r="L38" s="81"/>
      <c r="M38" s="81"/>
      <c r="N38" s="81"/>
      <c r="O38" s="81"/>
      <c r="P38" s="81"/>
      <c r="Q38" s="81"/>
      <c r="R38" s="81"/>
      <c r="S38" s="81"/>
      <c r="T38" s="81"/>
      <c r="U38" s="81"/>
      <c r="V38" s="81"/>
      <c r="W38" s="81"/>
      <c r="X38" s="81"/>
      <c r="Y38" s="81"/>
      <c r="Z38" s="122" t="s">
        <v>149</v>
      </c>
      <c r="AA38" s="3" t="s">
        <v>302</v>
      </c>
    </row>
    <row r="39" spans="1:27" outlineLevel="1" x14ac:dyDescent="0.2">
      <c r="A39" s="1" t="s">
        <v>147</v>
      </c>
      <c r="B39" s="1" t="s">
        <v>153</v>
      </c>
      <c r="C39" s="1" t="s">
        <v>67</v>
      </c>
      <c r="D39" s="3" t="s">
        <v>41</v>
      </c>
      <c r="E39" s="86">
        <f>1-E40</f>
        <v>0.99148999999999998</v>
      </c>
      <c r="F39" s="86">
        <f t="shared" ref="F39:O41" si="5">1-F40</f>
        <v>0.98404999999999998</v>
      </c>
      <c r="G39" s="86">
        <f t="shared" si="5"/>
        <v>0.97494000000000003</v>
      </c>
      <c r="H39" s="86">
        <f t="shared" si="5"/>
        <v>0.96458469403199998</v>
      </c>
      <c r="I39" s="86">
        <f t="shared" si="5"/>
        <v>1</v>
      </c>
      <c r="J39" s="86">
        <f t="shared" si="5"/>
        <v>1</v>
      </c>
      <c r="K39" s="86">
        <f t="shared" si="5"/>
        <v>1</v>
      </c>
      <c r="L39" s="86">
        <f t="shared" si="5"/>
        <v>1</v>
      </c>
      <c r="M39" s="86">
        <f t="shared" si="5"/>
        <v>1</v>
      </c>
      <c r="N39" s="86">
        <f t="shared" si="5"/>
        <v>1</v>
      </c>
      <c r="O39" s="86">
        <f t="shared" si="5"/>
        <v>1</v>
      </c>
      <c r="P39" s="86"/>
      <c r="Q39" s="86"/>
      <c r="R39" s="86"/>
      <c r="S39" s="86"/>
      <c r="T39" s="86"/>
      <c r="U39" s="86"/>
      <c r="V39" s="86"/>
      <c r="W39" s="86"/>
      <c r="X39" s="86"/>
      <c r="Y39" s="86"/>
      <c r="Z39" s="39" t="s">
        <v>151</v>
      </c>
      <c r="AA39" s="3"/>
    </row>
    <row r="40" spans="1:27" outlineLevel="1" x14ac:dyDescent="0.2">
      <c r="A40" s="1" t="s">
        <v>147</v>
      </c>
      <c r="B40" s="1" t="s">
        <v>153</v>
      </c>
      <c r="C40" s="1" t="s">
        <v>150</v>
      </c>
      <c r="D40" s="3" t="s">
        <v>41</v>
      </c>
      <c r="E40" s="79">
        <v>8.5100000000000002E-3</v>
      </c>
      <c r="F40" s="79">
        <v>1.5949999999999999E-2</v>
      </c>
      <c r="G40" s="79">
        <v>2.5059999999999999E-2</v>
      </c>
      <c r="H40" s="81">
        <v>3.5415305968000001E-2</v>
      </c>
      <c r="I40" s="79"/>
      <c r="J40" s="79"/>
      <c r="K40" s="79"/>
      <c r="L40" s="79"/>
      <c r="M40" s="79"/>
      <c r="N40" s="79"/>
      <c r="O40" s="79"/>
      <c r="P40" s="79"/>
      <c r="Q40" s="79"/>
      <c r="R40" s="79"/>
      <c r="S40" s="79"/>
      <c r="T40" s="79"/>
      <c r="U40" s="79"/>
      <c r="V40" s="79"/>
      <c r="W40" s="79"/>
      <c r="X40" s="79"/>
      <c r="Y40" s="79"/>
      <c r="Z40" s="122" t="s">
        <v>149</v>
      </c>
      <c r="AA40" s="3" t="s">
        <v>302</v>
      </c>
    </row>
    <row r="41" spans="1:27" outlineLevel="1" x14ac:dyDescent="0.2">
      <c r="A41" s="1" t="s">
        <v>147</v>
      </c>
      <c r="B41" s="1" t="s">
        <v>277</v>
      </c>
      <c r="C41" s="1" t="s">
        <v>67</v>
      </c>
      <c r="D41" s="3" t="s">
        <v>41</v>
      </c>
      <c r="E41" s="86">
        <f>1-E42</f>
        <v>0.18626886962855327</v>
      </c>
      <c r="F41" s="86">
        <f t="shared" si="5"/>
        <v>0.20482531295637851</v>
      </c>
      <c r="G41" s="86">
        <f t="shared" si="5"/>
        <v>0.20677776857586161</v>
      </c>
      <c r="H41" s="86">
        <f t="shared" si="5"/>
        <v>0.20313572512428624</v>
      </c>
      <c r="I41" s="86" t="e">
        <f t="shared" si="5"/>
        <v>#DIV/0!</v>
      </c>
      <c r="J41" s="86" t="e">
        <f t="shared" si="5"/>
        <v>#DIV/0!</v>
      </c>
      <c r="K41" s="86" t="e">
        <f t="shared" si="5"/>
        <v>#DIV/0!</v>
      </c>
      <c r="L41" s="86" t="e">
        <f t="shared" si="5"/>
        <v>#DIV/0!</v>
      </c>
      <c r="M41" s="86" t="e">
        <f t="shared" si="5"/>
        <v>#DIV/0!</v>
      </c>
      <c r="N41" s="86" t="e">
        <f t="shared" si="5"/>
        <v>#DIV/0!</v>
      </c>
      <c r="O41" s="86" t="e">
        <f t="shared" si="5"/>
        <v>#DIV/0!</v>
      </c>
      <c r="P41" s="86"/>
      <c r="Q41" s="86"/>
      <c r="R41" s="86"/>
      <c r="S41" s="86"/>
      <c r="T41" s="86"/>
      <c r="U41" s="86"/>
      <c r="V41" s="86"/>
      <c r="W41" s="86"/>
      <c r="X41" s="86"/>
      <c r="Y41" s="86"/>
      <c r="Z41" s="39" t="s">
        <v>151</v>
      </c>
      <c r="AA41" s="3"/>
    </row>
    <row r="42" spans="1:27" outlineLevel="1" x14ac:dyDescent="0.2">
      <c r="A42" s="1" t="s">
        <v>147</v>
      </c>
      <c r="B42" s="1" t="s">
        <v>277</v>
      </c>
      <c r="C42" s="1" t="s">
        <v>150</v>
      </c>
      <c r="D42" s="3" t="s">
        <v>41</v>
      </c>
      <c r="E42" s="86">
        <f t="shared" ref="E42:Y42" si="6">(E56-E54)/(E55-E54)</f>
        <v>0.81373113037144673</v>
      </c>
      <c r="F42" s="86">
        <f t="shared" si="6"/>
        <v>0.79517468704362149</v>
      </c>
      <c r="G42" s="86">
        <f t="shared" si="6"/>
        <v>0.79322223142413839</v>
      </c>
      <c r="H42" s="86">
        <f t="shared" si="6"/>
        <v>0.79686427487571376</v>
      </c>
      <c r="I42" s="86" t="e">
        <f t="shared" si="6"/>
        <v>#DIV/0!</v>
      </c>
      <c r="J42" s="86" t="e">
        <f t="shared" si="6"/>
        <v>#DIV/0!</v>
      </c>
      <c r="K42" s="86" t="e">
        <f t="shared" si="6"/>
        <v>#DIV/0!</v>
      </c>
      <c r="L42" s="86" t="e">
        <f t="shared" si="6"/>
        <v>#DIV/0!</v>
      </c>
      <c r="M42" s="86" t="e">
        <f t="shared" si="6"/>
        <v>#DIV/0!</v>
      </c>
      <c r="N42" s="86" t="e">
        <f t="shared" si="6"/>
        <v>#DIV/0!</v>
      </c>
      <c r="O42" s="86" t="e">
        <f t="shared" si="6"/>
        <v>#DIV/0!</v>
      </c>
      <c r="P42" s="86" t="e">
        <f t="shared" si="6"/>
        <v>#DIV/0!</v>
      </c>
      <c r="Q42" s="86" t="e">
        <f t="shared" si="6"/>
        <v>#DIV/0!</v>
      </c>
      <c r="R42" s="86" t="e">
        <f t="shared" si="6"/>
        <v>#DIV/0!</v>
      </c>
      <c r="S42" s="86" t="e">
        <f t="shared" si="6"/>
        <v>#DIV/0!</v>
      </c>
      <c r="T42" s="86" t="e">
        <f t="shared" si="6"/>
        <v>#DIV/0!</v>
      </c>
      <c r="U42" s="86" t="e">
        <f t="shared" si="6"/>
        <v>#DIV/0!</v>
      </c>
      <c r="V42" s="86" t="e">
        <f t="shared" si="6"/>
        <v>#DIV/0!</v>
      </c>
      <c r="W42" s="86" t="e">
        <f t="shared" si="6"/>
        <v>#DIV/0!</v>
      </c>
      <c r="X42" s="86" t="e">
        <f t="shared" si="6"/>
        <v>#DIV/0!</v>
      </c>
      <c r="Y42" s="86" t="e">
        <f t="shared" si="6"/>
        <v>#DIV/0!</v>
      </c>
      <c r="Z42" s="39" t="s">
        <v>282</v>
      </c>
      <c r="AA42" s="3"/>
    </row>
    <row r="43" spans="1:27" outlineLevel="1" x14ac:dyDescent="0.2">
      <c r="A43" s="148" t="s">
        <v>286</v>
      </c>
      <c r="B43" s="148"/>
      <c r="C43" s="148"/>
      <c r="D43" s="148"/>
      <c r="E43" s="67"/>
      <c r="F43" s="67"/>
      <c r="G43" s="67"/>
      <c r="H43" s="67"/>
      <c r="I43" s="67"/>
      <c r="J43" s="67"/>
      <c r="K43" s="67"/>
      <c r="L43" s="67"/>
      <c r="M43" s="67"/>
      <c r="N43" s="67"/>
      <c r="O43" s="67"/>
      <c r="P43" s="67"/>
      <c r="Q43" s="67"/>
      <c r="R43" s="67"/>
      <c r="S43" s="67"/>
      <c r="T43" s="67"/>
      <c r="U43" s="67"/>
      <c r="V43" s="67"/>
      <c r="W43" s="67"/>
      <c r="X43" s="67"/>
      <c r="Y43" s="67"/>
      <c r="Z43" s="87"/>
      <c r="AA43" s="3"/>
    </row>
    <row r="44" spans="1:27" outlineLevel="1" x14ac:dyDescent="0.2">
      <c r="A44" s="1" t="s">
        <v>160</v>
      </c>
      <c r="B44" s="1" t="s">
        <v>148</v>
      </c>
      <c r="C44" s="1" t="s">
        <v>64</v>
      </c>
      <c r="D44" s="3" t="s">
        <v>161</v>
      </c>
      <c r="E44" s="82">
        <v>0.67258014950251632</v>
      </c>
      <c r="F44" s="82">
        <v>0.67014124710984113</v>
      </c>
      <c r="G44" s="82">
        <v>0.68410697474218252</v>
      </c>
      <c r="H44" s="82">
        <v>0.68209763003624768</v>
      </c>
      <c r="I44" s="69"/>
      <c r="J44" s="69"/>
      <c r="K44" s="69"/>
      <c r="L44" s="69"/>
      <c r="M44" s="69"/>
      <c r="N44" s="69"/>
      <c r="O44" s="69"/>
      <c r="P44" s="69"/>
      <c r="Q44" s="69"/>
      <c r="R44" s="69"/>
      <c r="S44" s="69"/>
      <c r="T44" s="69"/>
      <c r="U44" s="69"/>
      <c r="V44" s="69"/>
      <c r="W44" s="69"/>
      <c r="X44" s="69"/>
      <c r="Y44" s="69"/>
      <c r="Z44" s="122" t="s">
        <v>149</v>
      </c>
      <c r="AA44" s="3" t="s">
        <v>303</v>
      </c>
    </row>
    <row r="45" spans="1:27" outlineLevel="1" x14ac:dyDescent="0.2">
      <c r="A45" s="1" t="s">
        <v>160</v>
      </c>
      <c r="B45" s="1" t="s">
        <v>148</v>
      </c>
      <c r="C45" s="1" t="s">
        <v>67</v>
      </c>
      <c r="D45" s="3" t="s">
        <v>161</v>
      </c>
      <c r="E45" s="82">
        <v>0.69972758894066367</v>
      </c>
      <c r="F45" s="82">
        <v>0.70332917532800843</v>
      </c>
      <c r="G45" s="82">
        <v>0.71260284160851795</v>
      </c>
      <c r="H45" s="82">
        <v>0.71463639528580691</v>
      </c>
      <c r="I45" s="69"/>
      <c r="J45" s="69"/>
      <c r="K45" s="69"/>
      <c r="L45" s="69"/>
      <c r="M45" s="69"/>
      <c r="N45" s="69"/>
      <c r="O45" s="69"/>
      <c r="P45" s="69"/>
      <c r="Q45" s="69"/>
      <c r="R45" s="69"/>
      <c r="S45" s="69"/>
      <c r="T45" s="69"/>
      <c r="U45" s="69"/>
      <c r="V45" s="69"/>
      <c r="W45" s="69"/>
      <c r="X45" s="69"/>
      <c r="Y45" s="69"/>
      <c r="Z45" s="122" t="s">
        <v>149</v>
      </c>
      <c r="AA45" s="3" t="s">
        <v>303</v>
      </c>
    </row>
    <row r="46" spans="1:27" outlineLevel="1" x14ac:dyDescent="0.2">
      <c r="A46" s="1" t="s">
        <v>160</v>
      </c>
      <c r="B46" s="1" t="s">
        <v>148</v>
      </c>
      <c r="C46" s="1" t="s">
        <v>150</v>
      </c>
      <c r="D46" s="3" t="s">
        <v>161</v>
      </c>
      <c r="E46" s="82">
        <v>0.22449692633423146</v>
      </c>
      <c r="F46" s="82">
        <v>0.23219877705175196</v>
      </c>
      <c r="G46" s="82">
        <v>0.22023640575163034</v>
      </c>
      <c r="H46" s="82">
        <v>0.21912963237249405</v>
      </c>
      <c r="I46" s="69"/>
      <c r="J46" s="69"/>
      <c r="K46" s="69"/>
      <c r="L46" s="69"/>
      <c r="M46" s="69"/>
      <c r="N46" s="69"/>
      <c r="O46" s="69"/>
      <c r="P46" s="69"/>
      <c r="Q46" s="69"/>
      <c r="R46" s="69"/>
      <c r="S46" s="69"/>
      <c r="T46" s="69"/>
      <c r="U46" s="69"/>
      <c r="V46" s="69"/>
      <c r="W46" s="69"/>
      <c r="X46" s="69"/>
      <c r="Y46" s="69"/>
      <c r="Z46" s="122" t="s">
        <v>149</v>
      </c>
      <c r="AA46" s="3" t="s">
        <v>303</v>
      </c>
    </row>
    <row r="47" spans="1:27" outlineLevel="1" x14ac:dyDescent="0.2">
      <c r="A47" s="1" t="s">
        <v>160</v>
      </c>
      <c r="B47" s="1" t="s">
        <v>275</v>
      </c>
      <c r="C47" s="1" t="s">
        <v>67</v>
      </c>
      <c r="D47" s="3" t="s">
        <v>161</v>
      </c>
      <c r="E47" s="82">
        <v>0.98437938087202181</v>
      </c>
      <c r="F47" s="82">
        <v>1.0065148329003386</v>
      </c>
      <c r="G47" s="82">
        <v>0.99754175103318288</v>
      </c>
      <c r="H47" s="82">
        <v>0.98834292655510969</v>
      </c>
      <c r="I47" s="69"/>
      <c r="J47" s="69"/>
      <c r="K47" s="69"/>
      <c r="L47" s="69"/>
      <c r="M47" s="69"/>
      <c r="N47" s="69"/>
      <c r="O47" s="69"/>
      <c r="P47" s="69"/>
      <c r="Q47" s="69"/>
      <c r="R47" s="69"/>
      <c r="S47" s="69"/>
      <c r="T47" s="69"/>
      <c r="U47" s="69"/>
      <c r="V47" s="69"/>
      <c r="W47" s="69"/>
      <c r="X47" s="69"/>
      <c r="Y47" s="69"/>
      <c r="Z47" s="122" t="s">
        <v>149</v>
      </c>
      <c r="AA47" s="3" t="s">
        <v>303</v>
      </c>
    </row>
    <row r="48" spans="1:27" outlineLevel="1" x14ac:dyDescent="0.2">
      <c r="A48" s="1" t="s">
        <v>160</v>
      </c>
      <c r="B48" s="1" t="s">
        <v>275</v>
      </c>
      <c r="C48" s="1" t="s">
        <v>150</v>
      </c>
      <c r="D48" s="3" t="s">
        <v>161</v>
      </c>
      <c r="E48" s="82">
        <v>0.38135656299083376</v>
      </c>
      <c r="F48" s="82">
        <v>0.40211252143673049</v>
      </c>
      <c r="G48" s="82">
        <v>0.40959127806473228</v>
      </c>
      <c r="H48" s="82">
        <v>0.41676706766657534</v>
      </c>
      <c r="I48" s="69"/>
      <c r="J48" s="69"/>
      <c r="K48" s="69"/>
      <c r="L48" s="69"/>
      <c r="M48" s="69"/>
      <c r="N48" s="69"/>
      <c r="O48" s="69"/>
      <c r="P48" s="69"/>
      <c r="Q48" s="69"/>
      <c r="R48" s="69"/>
      <c r="S48" s="69"/>
      <c r="T48" s="69"/>
      <c r="U48" s="69"/>
      <c r="V48" s="69"/>
      <c r="W48" s="69"/>
      <c r="X48" s="69"/>
      <c r="Y48" s="69"/>
      <c r="Z48" s="122" t="s">
        <v>149</v>
      </c>
      <c r="AA48" s="3" t="s">
        <v>303</v>
      </c>
    </row>
    <row r="49" spans="1:246" outlineLevel="1" x14ac:dyDescent="0.2">
      <c r="A49" s="1" t="s">
        <v>160</v>
      </c>
      <c r="B49" s="1" t="s">
        <v>152</v>
      </c>
      <c r="C49" s="1" t="s">
        <v>67</v>
      </c>
      <c r="D49" s="3" t="s">
        <v>161</v>
      </c>
      <c r="E49" s="82">
        <v>2.8241852356119903</v>
      </c>
      <c r="F49" s="82">
        <v>2.8475565183747547</v>
      </c>
      <c r="G49" s="82">
        <v>2.8388017525586378</v>
      </c>
      <c r="H49" s="82">
        <v>2.8083919774120432</v>
      </c>
      <c r="I49" s="69"/>
      <c r="J49" s="69"/>
      <c r="K49" s="69"/>
      <c r="L49" s="69"/>
      <c r="M49" s="69"/>
      <c r="N49" s="69"/>
      <c r="O49" s="69"/>
      <c r="P49" s="69"/>
      <c r="Q49" s="69"/>
      <c r="R49" s="69"/>
      <c r="S49" s="69"/>
      <c r="T49" s="69"/>
      <c r="U49" s="69"/>
      <c r="V49" s="69"/>
      <c r="W49" s="69"/>
      <c r="X49" s="69"/>
      <c r="Y49" s="69"/>
      <c r="Z49" s="122" t="s">
        <v>149</v>
      </c>
      <c r="AA49" s="3" t="s">
        <v>303</v>
      </c>
    </row>
    <row r="50" spans="1:246" outlineLevel="1" x14ac:dyDescent="0.2">
      <c r="A50" s="1" t="s">
        <v>160</v>
      </c>
      <c r="B50" s="1" t="s">
        <v>152</v>
      </c>
      <c r="C50" s="1" t="s">
        <v>150</v>
      </c>
      <c r="D50" s="3" t="s">
        <v>161</v>
      </c>
      <c r="E50" s="82">
        <v>0.74189462490518998</v>
      </c>
      <c r="F50" s="82">
        <v>0.78362159989507363</v>
      </c>
      <c r="G50" s="82">
        <v>0.81668136589261608</v>
      </c>
      <c r="H50" s="82">
        <v>0.95351247621301161</v>
      </c>
      <c r="I50" s="69"/>
      <c r="J50" s="69"/>
      <c r="K50" s="69"/>
      <c r="L50" s="69"/>
      <c r="M50" s="69"/>
      <c r="N50" s="69"/>
      <c r="O50" s="69"/>
      <c r="P50" s="69"/>
      <c r="Q50" s="69"/>
      <c r="R50" s="69"/>
      <c r="S50" s="69"/>
      <c r="T50" s="69"/>
      <c r="U50" s="69"/>
      <c r="V50" s="69"/>
      <c r="W50" s="69"/>
      <c r="X50" s="69"/>
      <c r="Y50" s="69"/>
      <c r="Z50" s="122" t="s">
        <v>149</v>
      </c>
      <c r="AA50" s="3" t="s">
        <v>303</v>
      </c>
    </row>
    <row r="51" spans="1:246" outlineLevel="1" x14ac:dyDescent="0.2">
      <c r="A51" s="1" t="s">
        <v>160</v>
      </c>
      <c r="B51" s="1" t="s">
        <v>153</v>
      </c>
      <c r="C51" s="1" t="s">
        <v>67</v>
      </c>
      <c r="D51" s="62" t="s">
        <v>162</v>
      </c>
      <c r="E51" s="82">
        <v>5.0856877142409398E-2</v>
      </c>
      <c r="F51" s="82">
        <v>5.4542447120577889E-2</v>
      </c>
      <c r="G51" s="82">
        <v>5.2002555032997444E-2</v>
      </c>
      <c r="H51" s="82">
        <v>5.2803445117730968E-2</v>
      </c>
      <c r="I51" s="69"/>
      <c r="J51" s="69"/>
      <c r="K51" s="69"/>
      <c r="L51" s="69"/>
      <c r="M51" s="69"/>
      <c r="N51" s="69"/>
      <c r="O51" s="69"/>
      <c r="P51" s="69"/>
      <c r="Q51" s="69"/>
      <c r="R51" s="69"/>
      <c r="S51" s="69"/>
      <c r="T51" s="69"/>
      <c r="U51" s="69"/>
      <c r="V51" s="69"/>
      <c r="W51" s="69"/>
      <c r="X51" s="69"/>
      <c r="Y51" s="69"/>
      <c r="Z51" s="122" t="s">
        <v>149</v>
      </c>
      <c r="AA51" s="3" t="s">
        <v>304</v>
      </c>
    </row>
    <row r="52" spans="1:246" outlineLevel="1" x14ac:dyDescent="0.2">
      <c r="A52" s="1" t="s">
        <v>160</v>
      </c>
      <c r="B52" s="1" t="s">
        <v>153</v>
      </c>
      <c r="C52" s="1" t="s">
        <v>150</v>
      </c>
      <c r="D52" s="62" t="s">
        <v>162</v>
      </c>
      <c r="E52" s="82">
        <v>2.756347027854187E-2</v>
      </c>
      <c r="F52" s="82">
        <v>2.9645378613785835E-2</v>
      </c>
      <c r="G52" s="82">
        <v>2.8392569136269842E-2</v>
      </c>
      <c r="H52" s="82">
        <v>2.8979433000276836E-2</v>
      </c>
      <c r="I52" s="69"/>
      <c r="J52" s="69"/>
      <c r="K52" s="69"/>
      <c r="L52" s="69"/>
      <c r="M52" s="69"/>
      <c r="N52" s="69"/>
      <c r="O52" s="69"/>
      <c r="P52" s="69"/>
      <c r="Q52" s="69"/>
      <c r="R52" s="69"/>
      <c r="S52" s="69"/>
      <c r="T52" s="69"/>
      <c r="U52" s="69"/>
      <c r="V52" s="69"/>
      <c r="W52" s="69"/>
      <c r="X52" s="69"/>
      <c r="Y52" s="69"/>
      <c r="Z52" s="122" t="s">
        <v>149</v>
      </c>
      <c r="AA52" s="3" t="s">
        <v>304</v>
      </c>
    </row>
    <row r="53" spans="1:246" outlineLevel="1" x14ac:dyDescent="0.2">
      <c r="A53" s="1" t="s">
        <v>160</v>
      </c>
      <c r="B53" s="1" t="s">
        <v>163</v>
      </c>
      <c r="C53" s="1" t="s">
        <v>150</v>
      </c>
      <c r="D53" s="62" t="s">
        <v>162</v>
      </c>
      <c r="E53" s="82">
        <v>1.9227609259791979E-2</v>
      </c>
      <c r="F53" s="82">
        <v>1.9035332321663226E-2</v>
      </c>
      <c r="G53" s="82">
        <v>1.8913858526819909E-2</v>
      </c>
      <c r="H53" s="82">
        <v>1.8830405064291032E-2</v>
      </c>
      <c r="I53" s="69"/>
      <c r="J53" s="69"/>
      <c r="K53" s="69"/>
      <c r="L53" s="69"/>
      <c r="M53" s="69"/>
      <c r="N53" s="69"/>
      <c r="O53" s="69"/>
      <c r="P53" s="69"/>
      <c r="Q53" s="69"/>
      <c r="R53" s="69"/>
      <c r="S53" s="69"/>
      <c r="T53" s="69"/>
      <c r="U53" s="69"/>
      <c r="V53" s="69"/>
      <c r="W53" s="69"/>
      <c r="X53" s="69"/>
      <c r="Y53" s="69"/>
      <c r="Z53" s="122" t="s">
        <v>149</v>
      </c>
      <c r="AA53" s="3" t="s">
        <v>304</v>
      </c>
    </row>
    <row r="54" spans="1:246" outlineLevel="1" x14ac:dyDescent="0.2">
      <c r="A54" s="1" t="s">
        <v>160</v>
      </c>
      <c r="B54" s="1" t="s">
        <v>277</v>
      </c>
      <c r="C54" s="1" t="s">
        <v>67</v>
      </c>
      <c r="D54" s="3" t="s">
        <v>162</v>
      </c>
      <c r="E54" s="82">
        <v>7.8169984426135042E-2</v>
      </c>
      <c r="F54" s="82">
        <v>6.8117740644331348E-2</v>
      </c>
      <c r="G54" s="82">
        <v>6.478826345724617E-2</v>
      </c>
      <c r="H54" s="82">
        <v>6.9265962312931209E-2</v>
      </c>
      <c r="I54" s="69"/>
      <c r="J54" s="69"/>
      <c r="K54" s="69"/>
      <c r="L54" s="69"/>
      <c r="M54" s="69"/>
      <c r="N54" s="69"/>
      <c r="O54" s="69"/>
      <c r="P54" s="69"/>
      <c r="Q54" s="69"/>
      <c r="R54" s="69"/>
      <c r="S54" s="69"/>
      <c r="T54" s="69"/>
      <c r="U54" s="69"/>
      <c r="V54" s="69"/>
      <c r="W54" s="69"/>
      <c r="X54" s="69"/>
      <c r="Y54" s="69"/>
      <c r="Z54" s="122" t="s">
        <v>149</v>
      </c>
      <c r="AA54" s="3" t="s">
        <v>304</v>
      </c>
    </row>
    <row r="55" spans="1:246" outlineLevel="1" x14ac:dyDescent="0.2">
      <c r="A55" s="1" t="s">
        <v>160</v>
      </c>
      <c r="B55" s="1" t="s">
        <v>277</v>
      </c>
      <c r="C55" s="1" t="s">
        <v>150</v>
      </c>
      <c r="D55" s="62" t="s">
        <v>162</v>
      </c>
      <c r="E55" s="69">
        <v>2.4331947607812741E-2</v>
      </c>
      <c r="F55" s="69">
        <v>2.5064734745360744E-2</v>
      </c>
      <c r="G55" s="69">
        <v>2.3937465624005356E-2</v>
      </c>
      <c r="H55" s="69">
        <v>2.4626191833910783E-2</v>
      </c>
      <c r="I55" s="82"/>
      <c r="J55" s="82"/>
      <c r="K55" s="82"/>
      <c r="L55" s="82"/>
      <c r="M55" s="69"/>
      <c r="N55" s="69"/>
      <c r="O55" s="69"/>
      <c r="P55" s="69"/>
      <c r="Q55" s="69"/>
      <c r="R55" s="69"/>
      <c r="S55" s="69"/>
      <c r="T55" s="69"/>
      <c r="U55" s="69"/>
      <c r="V55" s="69"/>
      <c r="W55" s="69"/>
      <c r="X55" s="69"/>
      <c r="Y55" s="69"/>
      <c r="Z55" s="122" t="s">
        <v>149</v>
      </c>
      <c r="AA55" s="3" t="s">
        <v>304</v>
      </c>
    </row>
    <row r="56" spans="1:246" outlineLevel="1" x14ac:dyDescent="0.2">
      <c r="A56" s="1" t="s">
        <v>160</v>
      </c>
      <c r="B56" s="1" t="s">
        <v>277</v>
      </c>
      <c r="C56" s="1" t="s">
        <v>281</v>
      </c>
      <c r="D56" s="3" t="s">
        <v>162</v>
      </c>
      <c r="E56" s="82">
        <v>3.4360297868982065E-2</v>
      </c>
      <c r="F56" s="82">
        <v>3.3883080152330207E-2</v>
      </c>
      <c r="G56" s="82">
        <v>3.2384502444506531E-2</v>
      </c>
      <c r="H56" s="82">
        <v>3.3694123979548303E-2</v>
      </c>
      <c r="I56" s="69"/>
      <c r="J56" s="69"/>
      <c r="K56" s="69"/>
      <c r="L56" s="69"/>
      <c r="M56" s="69"/>
      <c r="N56" s="69"/>
      <c r="O56" s="69"/>
      <c r="P56" s="69"/>
      <c r="Q56" s="69"/>
      <c r="R56" s="69"/>
      <c r="S56" s="69"/>
      <c r="T56" s="69"/>
      <c r="U56" s="69"/>
      <c r="V56" s="69"/>
      <c r="W56" s="69"/>
      <c r="X56" s="69"/>
      <c r="Y56" s="69"/>
      <c r="Z56" s="122" t="s">
        <v>149</v>
      </c>
      <c r="AA56" s="3" t="s">
        <v>306</v>
      </c>
    </row>
    <row r="57" spans="1:246" outlineLevel="1" x14ac:dyDescent="0.2">
      <c r="A57" s="1" t="s">
        <v>160</v>
      </c>
      <c r="B57" s="1" t="s">
        <v>164</v>
      </c>
      <c r="C57" s="1" t="s">
        <v>67</v>
      </c>
      <c r="D57" s="3" t="s">
        <v>165</v>
      </c>
      <c r="E57" s="78">
        <v>0.11399359410084262</v>
      </c>
      <c r="F57" s="78">
        <v>0.13115708437151108</v>
      </c>
      <c r="G57" s="78">
        <v>0.1146608945592887</v>
      </c>
      <c r="H57" s="78">
        <v>0.11385354113242921</v>
      </c>
      <c r="I57" s="69"/>
      <c r="J57" s="69"/>
      <c r="K57" s="69"/>
      <c r="L57" s="69"/>
      <c r="M57" s="69"/>
      <c r="N57" s="69"/>
      <c r="O57" s="69"/>
      <c r="P57" s="69"/>
      <c r="Q57" s="69"/>
      <c r="R57" s="69"/>
      <c r="S57" s="69"/>
      <c r="T57" s="69"/>
      <c r="U57" s="69"/>
      <c r="V57" s="69"/>
      <c r="W57" s="69"/>
      <c r="X57" s="69"/>
      <c r="Y57" s="69"/>
      <c r="Z57" s="122" t="s">
        <v>149</v>
      </c>
      <c r="AA57" s="3" t="s">
        <v>307</v>
      </c>
    </row>
    <row r="58" spans="1:246" outlineLevel="1" x14ac:dyDescent="0.2">
      <c r="A58" s="1" t="s">
        <v>160</v>
      </c>
      <c r="B58" s="1" t="s">
        <v>166</v>
      </c>
      <c r="C58" s="1" t="s">
        <v>150</v>
      </c>
      <c r="D58" s="3" t="s">
        <v>165</v>
      </c>
      <c r="E58" s="78">
        <v>9.6176172832399376E-2</v>
      </c>
      <c r="F58" s="78">
        <v>9.4640991690351367E-2</v>
      </c>
      <c r="G58" s="78">
        <v>6.2376030569537715E-2</v>
      </c>
      <c r="H58" s="78">
        <v>5.716779202368856E-2</v>
      </c>
      <c r="I58" s="69"/>
      <c r="J58" s="69"/>
      <c r="K58" s="69"/>
      <c r="L58" s="69"/>
      <c r="M58" s="69"/>
      <c r="N58" s="69"/>
      <c r="O58" s="69"/>
      <c r="P58" s="69"/>
      <c r="Q58" s="69"/>
      <c r="R58" s="69"/>
      <c r="S58" s="69"/>
      <c r="T58" s="69"/>
      <c r="U58" s="69"/>
      <c r="V58" s="69"/>
      <c r="W58" s="69"/>
      <c r="X58" s="69"/>
      <c r="Y58" s="69"/>
      <c r="Z58" s="122" t="s">
        <v>149</v>
      </c>
      <c r="AA58" s="3" t="s">
        <v>307</v>
      </c>
    </row>
    <row r="59" spans="1:246" ht="12.6" customHeight="1" outlineLevel="1" x14ac:dyDescent="0.2">
      <c r="A59" s="1" t="s">
        <v>167</v>
      </c>
      <c r="B59" s="1" t="s">
        <v>168</v>
      </c>
      <c r="C59" s="1" t="s">
        <v>64</v>
      </c>
      <c r="D59" s="3" t="s">
        <v>32</v>
      </c>
      <c r="E59" s="67">
        <v>259.38759598115956</v>
      </c>
      <c r="F59" s="67">
        <v>258.86055382950542</v>
      </c>
      <c r="G59" s="67">
        <v>251.11317397479596</v>
      </c>
      <c r="H59" s="83">
        <v>250.97879562662425</v>
      </c>
      <c r="I59" s="69"/>
      <c r="J59" s="69"/>
      <c r="K59" s="69"/>
      <c r="L59" s="69"/>
      <c r="M59" s="69"/>
      <c r="N59" s="69"/>
      <c r="O59" s="69"/>
      <c r="P59" s="69"/>
      <c r="Q59" s="69"/>
      <c r="R59" s="69"/>
      <c r="S59" s="69"/>
      <c r="T59" s="69"/>
      <c r="U59" s="69"/>
      <c r="V59" s="69"/>
      <c r="W59" s="69"/>
      <c r="X59" s="69"/>
      <c r="Y59" s="69"/>
      <c r="Z59" s="122" t="s">
        <v>149</v>
      </c>
      <c r="AA59" s="3" t="s">
        <v>305</v>
      </c>
    </row>
    <row r="60" spans="1:246" outlineLevel="1" x14ac:dyDescent="0.2">
      <c r="A60" s="1" t="s">
        <v>167</v>
      </c>
      <c r="B60" s="1" t="s">
        <v>168</v>
      </c>
      <c r="C60" s="1" t="s">
        <v>67</v>
      </c>
      <c r="D60" s="3" t="s">
        <v>32</v>
      </c>
      <c r="E60" s="67">
        <v>249.60566907959199</v>
      </c>
      <c r="F60" s="67">
        <v>252.84582393928781</v>
      </c>
      <c r="G60" s="67">
        <v>252.62965900162376</v>
      </c>
      <c r="H60" s="83">
        <v>251.58573193441703</v>
      </c>
      <c r="I60" s="69"/>
      <c r="J60" s="69"/>
      <c r="K60" s="69"/>
      <c r="L60" s="69"/>
      <c r="M60" s="69"/>
      <c r="N60" s="69"/>
      <c r="O60" s="69"/>
      <c r="P60" s="69"/>
      <c r="Q60" s="69"/>
      <c r="R60" s="69"/>
      <c r="S60" s="69"/>
      <c r="T60" s="69"/>
      <c r="U60" s="69"/>
      <c r="V60" s="69"/>
      <c r="W60" s="69"/>
      <c r="X60" s="69"/>
      <c r="Y60" s="69"/>
      <c r="Z60" s="122" t="s">
        <v>149</v>
      </c>
      <c r="AA60" s="3" t="s">
        <v>305</v>
      </c>
    </row>
    <row r="61" spans="1:246" x14ac:dyDescent="0.2">
      <c r="Z61" s="3"/>
      <c r="AA61" s="3"/>
    </row>
    <row r="62" spans="1:246" s="34" customFormat="1" ht="15.75" x14ac:dyDescent="0.25">
      <c r="A62" s="32" t="s">
        <v>169</v>
      </c>
      <c r="B62" s="33"/>
      <c r="C62" s="33"/>
      <c r="D62" s="33"/>
      <c r="E62" s="33"/>
      <c r="F62" s="33"/>
      <c r="G62" s="33"/>
      <c r="H62" s="33"/>
      <c r="I62" s="33"/>
      <c r="J62" s="33"/>
      <c r="K62" s="33"/>
      <c r="L62" s="33"/>
      <c r="M62" s="33"/>
      <c r="N62" s="33"/>
      <c r="O62" s="33"/>
      <c r="P62" s="33"/>
      <c r="Q62" s="33"/>
      <c r="R62" s="33"/>
      <c r="S62" s="33"/>
      <c r="T62" s="33"/>
      <c r="U62" s="33"/>
      <c r="V62" s="33"/>
      <c r="W62" s="33"/>
      <c r="X62" s="33"/>
      <c r="Y62" s="33"/>
      <c r="Z62" s="35"/>
      <c r="AA62" s="35"/>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c r="CW62" s="33"/>
      <c r="CX62" s="33"/>
      <c r="CY62" s="33"/>
      <c r="CZ62" s="33"/>
      <c r="DA62" s="33"/>
      <c r="DB62" s="33"/>
      <c r="DC62" s="33"/>
      <c r="DD62" s="33"/>
      <c r="DE62" s="33"/>
      <c r="DF62" s="33"/>
      <c r="DG62" s="33"/>
      <c r="DH62" s="33"/>
      <c r="DI62" s="33"/>
      <c r="DJ62" s="33"/>
      <c r="DK62" s="33"/>
      <c r="DL62" s="33"/>
      <c r="DM62" s="33"/>
      <c r="DN62" s="33"/>
      <c r="DO62" s="33"/>
      <c r="DP62" s="33"/>
      <c r="DQ62" s="33"/>
      <c r="DR62" s="33"/>
      <c r="DS62" s="33"/>
      <c r="DT62" s="33"/>
      <c r="DU62" s="33"/>
      <c r="DV62" s="33"/>
      <c r="DW62" s="33"/>
      <c r="DX62" s="33"/>
      <c r="DY62" s="33"/>
      <c r="DZ62" s="33"/>
      <c r="EA62" s="33"/>
      <c r="EB62" s="33"/>
      <c r="EC62" s="33"/>
      <c r="ED62" s="33"/>
      <c r="EE62" s="33"/>
      <c r="EF62" s="33"/>
      <c r="EG62" s="33"/>
      <c r="EH62" s="33"/>
      <c r="EI62" s="33"/>
      <c r="EJ62" s="33"/>
      <c r="EK62" s="33"/>
      <c r="EL62" s="33"/>
      <c r="EM62" s="33"/>
      <c r="EN62" s="33"/>
      <c r="EO62" s="33"/>
      <c r="EP62" s="33"/>
      <c r="EQ62" s="33"/>
      <c r="ER62" s="33"/>
      <c r="ES62" s="33"/>
      <c r="ET62" s="33"/>
      <c r="EU62" s="33"/>
      <c r="EV62" s="33"/>
      <c r="EW62" s="33"/>
      <c r="EX62" s="33"/>
      <c r="EY62" s="33"/>
      <c r="EZ62" s="33"/>
      <c r="FA62" s="33"/>
      <c r="FB62" s="33"/>
      <c r="FC62" s="33"/>
      <c r="FD62" s="33"/>
      <c r="FE62" s="33"/>
      <c r="FF62" s="33"/>
      <c r="FG62" s="33"/>
      <c r="FH62" s="33"/>
      <c r="FI62" s="33"/>
      <c r="FJ62" s="33"/>
      <c r="FK62" s="33"/>
      <c r="FL62" s="33"/>
      <c r="FM62" s="33"/>
      <c r="FN62" s="33"/>
      <c r="FO62" s="33"/>
      <c r="FP62" s="33"/>
      <c r="FQ62" s="33"/>
      <c r="FR62" s="33"/>
      <c r="FS62" s="33"/>
      <c r="FT62" s="33"/>
      <c r="FU62" s="33"/>
      <c r="FV62" s="33"/>
      <c r="FW62" s="33"/>
      <c r="FX62" s="33"/>
      <c r="FY62" s="33"/>
      <c r="FZ62" s="33"/>
      <c r="GA62" s="33"/>
      <c r="GB62" s="33"/>
      <c r="GC62" s="33"/>
      <c r="GD62" s="33"/>
      <c r="GE62" s="33"/>
      <c r="GF62" s="33"/>
      <c r="GG62" s="33"/>
      <c r="GH62" s="33"/>
      <c r="GI62" s="33"/>
      <c r="GJ62" s="33"/>
      <c r="GK62" s="33"/>
      <c r="GL62" s="33"/>
      <c r="GM62" s="33"/>
      <c r="GN62" s="33"/>
      <c r="GO62" s="33"/>
      <c r="GP62" s="33"/>
      <c r="GQ62" s="33"/>
      <c r="GR62" s="33"/>
      <c r="GS62" s="33"/>
      <c r="GT62" s="33"/>
      <c r="GU62" s="33"/>
      <c r="GV62" s="33"/>
      <c r="GW62" s="33"/>
      <c r="GX62" s="33"/>
      <c r="GY62" s="33"/>
      <c r="GZ62" s="33"/>
      <c r="HA62" s="33"/>
      <c r="HB62" s="33"/>
      <c r="HC62" s="33"/>
      <c r="HD62" s="33"/>
      <c r="HE62" s="33"/>
      <c r="HF62" s="33"/>
      <c r="HG62" s="33"/>
      <c r="HH62" s="33"/>
      <c r="HI62" s="33"/>
      <c r="HJ62" s="33"/>
      <c r="HK62" s="33"/>
      <c r="HL62" s="33"/>
      <c r="HM62" s="33"/>
      <c r="HN62" s="33"/>
      <c r="HO62" s="33"/>
      <c r="HP62" s="33"/>
      <c r="HQ62" s="33"/>
      <c r="HR62" s="33"/>
      <c r="HS62" s="33"/>
      <c r="HT62" s="33"/>
      <c r="HU62" s="33"/>
      <c r="HV62" s="33"/>
      <c r="HW62" s="33"/>
      <c r="HX62" s="33"/>
      <c r="HY62" s="33"/>
      <c r="HZ62" s="33"/>
      <c r="IA62" s="33"/>
      <c r="IB62" s="33"/>
      <c r="IC62" s="33"/>
      <c r="ID62" s="33"/>
      <c r="IE62" s="33"/>
      <c r="IF62" s="33"/>
      <c r="IG62" s="33"/>
      <c r="IH62" s="33"/>
      <c r="II62" s="33"/>
      <c r="IJ62" s="33"/>
      <c r="IK62" s="33"/>
      <c r="IL62" s="33"/>
    </row>
    <row r="63" spans="1:246" ht="13.5" outlineLevel="1" thickBot="1" x14ac:dyDescent="0.25">
      <c r="A63" s="28" t="s">
        <v>2</v>
      </c>
      <c r="B63" s="28" t="s">
        <v>3</v>
      </c>
      <c r="C63" s="28" t="s">
        <v>112</v>
      </c>
      <c r="D63" s="28" t="s">
        <v>4</v>
      </c>
      <c r="E63" s="29">
        <v>2020</v>
      </c>
      <c r="F63" s="29">
        <v>2021</v>
      </c>
      <c r="G63" s="29">
        <v>2022</v>
      </c>
      <c r="H63" s="29">
        <v>2023</v>
      </c>
      <c r="I63" s="29">
        <v>2024</v>
      </c>
      <c r="J63" s="29">
        <v>2025</v>
      </c>
      <c r="K63" s="29">
        <v>2026</v>
      </c>
      <c r="L63" s="29">
        <v>2027</v>
      </c>
      <c r="M63" s="29">
        <v>2028</v>
      </c>
      <c r="N63" s="29">
        <v>2029</v>
      </c>
      <c r="O63" s="29">
        <v>2030</v>
      </c>
      <c r="P63" s="29">
        <v>2031</v>
      </c>
      <c r="Q63" s="29">
        <v>2032</v>
      </c>
      <c r="R63" s="29">
        <v>2033</v>
      </c>
      <c r="S63" s="29">
        <v>2034</v>
      </c>
      <c r="T63" s="29">
        <v>2035</v>
      </c>
      <c r="U63" s="29">
        <v>2036</v>
      </c>
      <c r="V63" s="29">
        <v>2037</v>
      </c>
      <c r="W63" s="29">
        <v>2038</v>
      </c>
      <c r="X63" s="29">
        <v>2039</v>
      </c>
      <c r="Y63" s="29">
        <v>2040</v>
      </c>
      <c r="Z63" s="36" t="s">
        <v>5</v>
      </c>
      <c r="AA63" s="36" t="s">
        <v>6</v>
      </c>
    </row>
    <row r="64" spans="1:246" ht="13.5" outlineLevel="1" thickTop="1" x14ac:dyDescent="0.2">
      <c r="A64" s="49" t="s">
        <v>80</v>
      </c>
      <c r="B64" s="49" t="s">
        <v>170</v>
      </c>
      <c r="C64" s="49" t="s">
        <v>171</v>
      </c>
      <c r="D64" s="3" t="s">
        <v>172</v>
      </c>
      <c r="E64" s="69">
        <v>2973.096</v>
      </c>
      <c r="F64" s="69">
        <v>2575.1880000000001</v>
      </c>
      <c r="G64" s="69">
        <v>2374.7919999999999</v>
      </c>
      <c r="H64" s="69">
        <v>2374.7919999999999</v>
      </c>
      <c r="I64" s="69">
        <v>2374.7919999999999</v>
      </c>
      <c r="J64" s="69"/>
      <c r="K64" s="69"/>
      <c r="L64" s="69"/>
      <c r="M64" s="69"/>
      <c r="N64" s="69"/>
      <c r="O64" s="69"/>
      <c r="P64" s="69"/>
      <c r="Q64" s="69"/>
      <c r="R64" s="69"/>
      <c r="S64" s="69"/>
      <c r="T64" s="69"/>
      <c r="U64" s="69"/>
      <c r="V64" s="69"/>
      <c r="W64" s="69"/>
      <c r="X64" s="69"/>
      <c r="Y64" s="69"/>
      <c r="Z64" s="146" t="s">
        <v>368</v>
      </c>
      <c r="AA64" s="3" t="s">
        <v>252</v>
      </c>
    </row>
    <row r="65" spans="1:28" outlineLevel="1" x14ac:dyDescent="0.2">
      <c r="A65" s="49" t="s">
        <v>80</v>
      </c>
      <c r="B65" s="49" t="s">
        <v>170</v>
      </c>
      <c r="C65" s="49" t="s">
        <v>173</v>
      </c>
      <c r="D65" s="3" t="s">
        <v>172</v>
      </c>
      <c r="E65" s="69">
        <v>979.74194749999992</v>
      </c>
      <c r="F65" s="69">
        <v>1058.0991974999999</v>
      </c>
      <c r="G65" s="69">
        <v>1089.6852504999999</v>
      </c>
      <c r="H65" s="69">
        <v>1089.6852504999999</v>
      </c>
      <c r="I65" s="69">
        <v>1089.6852504999999</v>
      </c>
      <c r="J65" s="69"/>
      <c r="K65" s="69"/>
      <c r="L65" s="69"/>
      <c r="M65" s="69"/>
      <c r="N65" s="69"/>
      <c r="O65" s="69"/>
      <c r="P65" s="69"/>
      <c r="Q65" s="69"/>
      <c r="R65" s="69"/>
      <c r="S65" s="69"/>
      <c r="T65" s="69"/>
      <c r="U65" s="69"/>
      <c r="V65" s="69"/>
      <c r="W65" s="69"/>
      <c r="X65" s="69"/>
      <c r="Y65" s="69"/>
      <c r="Z65" s="146" t="s">
        <v>368</v>
      </c>
      <c r="AA65" s="3" t="s">
        <v>253</v>
      </c>
    </row>
    <row r="66" spans="1:28" outlineLevel="1" x14ac:dyDescent="0.2">
      <c r="A66" s="49" t="s">
        <v>80</v>
      </c>
      <c r="B66" s="49" t="s">
        <v>174</v>
      </c>
      <c r="C66" s="49" t="s">
        <v>175</v>
      </c>
      <c r="D66" s="3" t="s">
        <v>249</v>
      </c>
      <c r="E66" s="110">
        <f>350/1000000</f>
        <v>3.5E-4</v>
      </c>
      <c r="F66" s="110">
        <f t="shared" ref="F66:O66" si="7">350/1000000</f>
        <v>3.5E-4</v>
      </c>
      <c r="G66" s="110">
        <f t="shared" si="7"/>
        <v>3.5E-4</v>
      </c>
      <c r="H66" s="110">
        <f t="shared" si="7"/>
        <v>3.5E-4</v>
      </c>
      <c r="I66" s="110">
        <f t="shared" si="7"/>
        <v>3.5E-4</v>
      </c>
      <c r="J66" s="110">
        <f t="shared" si="7"/>
        <v>3.5E-4</v>
      </c>
      <c r="K66" s="110">
        <f t="shared" si="7"/>
        <v>3.5E-4</v>
      </c>
      <c r="L66" s="110">
        <f t="shared" si="7"/>
        <v>3.5E-4</v>
      </c>
      <c r="M66" s="110">
        <f t="shared" si="7"/>
        <v>3.5E-4</v>
      </c>
      <c r="N66" s="110">
        <f t="shared" si="7"/>
        <v>3.5E-4</v>
      </c>
      <c r="O66" s="110">
        <f t="shared" si="7"/>
        <v>3.5E-4</v>
      </c>
      <c r="P66" s="69"/>
      <c r="Q66" s="69"/>
      <c r="R66" s="69"/>
      <c r="S66" s="69"/>
      <c r="T66" s="69"/>
      <c r="U66" s="69"/>
      <c r="V66" s="69"/>
      <c r="W66" s="69"/>
      <c r="X66" s="69"/>
      <c r="Y66" s="69"/>
      <c r="Z66" s="3" t="s">
        <v>251</v>
      </c>
      <c r="AA66" s="3" t="s">
        <v>179</v>
      </c>
      <c r="AB66" s="1"/>
    </row>
    <row r="67" spans="1:28" outlineLevel="1" x14ac:dyDescent="0.2">
      <c r="A67" s="49" t="s">
        <v>83</v>
      </c>
      <c r="B67" s="49" t="s">
        <v>176</v>
      </c>
      <c r="C67" s="50" t="s">
        <v>92</v>
      </c>
      <c r="D67" s="3" t="s">
        <v>177</v>
      </c>
      <c r="E67" s="85">
        <v>2.64</v>
      </c>
      <c r="F67" s="85">
        <v>2.64</v>
      </c>
      <c r="G67" s="85">
        <v>2.64</v>
      </c>
      <c r="H67" s="85">
        <v>2.64</v>
      </c>
      <c r="I67" s="85">
        <v>2.64</v>
      </c>
      <c r="J67" s="85">
        <v>2.64</v>
      </c>
      <c r="K67" s="85">
        <v>2.64</v>
      </c>
      <c r="L67" s="85">
        <v>2.64</v>
      </c>
      <c r="M67" s="85">
        <v>2.64</v>
      </c>
      <c r="N67" s="85">
        <v>2.64</v>
      </c>
      <c r="O67" s="85">
        <v>2.64</v>
      </c>
      <c r="P67" s="85"/>
      <c r="Q67" s="85"/>
      <c r="R67" s="85"/>
      <c r="S67" s="85"/>
      <c r="T67" s="85"/>
      <c r="U67" s="85"/>
      <c r="V67" s="85"/>
      <c r="W67" s="85"/>
      <c r="X67" s="85"/>
      <c r="Y67" s="85"/>
      <c r="Z67" s="3" t="s">
        <v>178</v>
      </c>
      <c r="AA67" s="3" t="s">
        <v>179</v>
      </c>
    </row>
    <row r="68" spans="1:28" outlineLevel="1" x14ac:dyDescent="0.2">
      <c r="A68" s="49" t="s">
        <v>83</v>
      </c>
      <c r="B68" s="49" t="s">
        <v>176</v>
      </c>
      <c r="C68" s="50" t="s">
        <v>93</v>
      </c>
      <c r="D68" s="3" t="s">
        <v>177</v>
      </c>
      <c r="E68" s="85">
        <v>2.64</v>
      </c>
      <c r="F68" s="85">
        <v>2.64</v>
      </c>
      <c r="G68" s="85">
        <v>2.64</v>
      </c>
      <c r="H68" s="85">
        <v>2.64</v>
      </c>
      <c r="I68" s="85">
        <v>2.64</v>
      </c>
      <c r="J68" s="85">
        <v>2.64</v>
      </c>
      <c r="K68" s="85">
        <v>2.64</v>
      </c>
      <c r="L68" s="85">
        <v>2.64</v>
      </c>
      <c r="M68" s="85">
        <v>2.64</v>
      </c>
      <c r="N68" s="85">
        <v>2.64</v>
      </c>
      <c r="O68" s="85">
        <v>2.64</v>
      </c>
      <c r="P68" s="85"/>
      <c r="Q68" s="85"/>
      <c r="R68" s="85"/>
      <c r="S68" s="85"/>
      <c r="T68" s="85"/>
      <c r="U68" s="85"/>
      <c r="V68" s="85"/>
      <c r="W68" s="85"/>
      <c r="X68" s="85"/>
      <c r="Y68" s="85"/>
      <c r="Z68" s="3" t="s">
        <v>178</v>
      </c>
      <c r="AA68" s="3" t="s">
        <v>179</v>
      </c>
    </row>
    <row r="69" spans="1:28" outlineLevel="1" x14ac:dyDescent="0.2">
      <c r="A69" s="49" t="s">
        <v>83</v>
      </c>
      <c r="B69" s="49" t="s">
        <v>176</v>
      </c>
      <c r="C69" s="50" t="s">
        <v>94</v>
      </c>
      <c r="D69" s="3" t="s">
        <v>177</v>
      </c>
      <c r="E69" s="85">
        <v>-4</v>
      </c>
      <c r="F69" s="85">
        <v>-4</v>
      </c>
      <c r="G69" s="85">
        <v>-4</v>
      </c>
      <c r="H69" s="85">
        <v>-4</v>
      </c>
      <c r="I69" s="85">
        <v>-4</v>
      </c>
      <c r="J69" s="85">
        <v>-4</v>
      </c>
      <c r="K69" s="85">
        <v>-4</v>
      </c>
      <c r="L69" s="85">
        <v>-4</v>
      </c>
      <c r="M69" s="85">
        <v>-4</v>
      </c>
      <c r="N69" s="85">
        <v>-4</v>
      </c>
      <c r="O69" s="85">
        <v>-4</v>
      </c>
      <c r="P69" s="85"/>
      <c r="Q69" s="85"/>
      <c r="R69" s="85"/>
      <c r="S69" s="85"/>
      <c r="T69" s="85"/>
      <c r="U69" s="85"/>
      <c r="V69" s="85"/>
      <c r="W69" s="85"/>
      <c r="X69" s="85"/>
      <c r="Y69" s="85"/>
      <c r="Z69" s="122" t="s">
        <v>180</v>
      </c>
      <c r="AA69" s="3" t="s">
        <v>179</v>
      </c>
    </row>
    <row r="70" spans="1:28" outlineLevel="1" x14ac:dyDescent="0.2">
      <c r="A70" s="49" t="s">
        <v>83</v>
      </c>
      <c r="B70" s="49" t="s">
        <v>176</v>
      </c>
      <c r="C70" s="50" t="s">
        <v>95</v>
      </c>
      <c r="D70" s="3" t="s">
        <v>177</v>
      </c>
      <c r="E70" s="85">
        <v>-4</v>
      </c>
      <c r="F70" s="85">
        <v>-4</v>
      </c>
      <c r="G70" s="85">
        <v>-4</v>
      </c>
      <c r="H70" s="85">
        <v>-4</v>
      </c>
      <c r="I70" s="85">
        <v>-4</v>
      </c>
      <c r="J70" s="85">
        <v>-4</v>
      </c>
      <c r="K70" s="85">
        <v>-4</v>
      </c>
      <c r="L70" s="85">
        <v>-4</v>
      </c>
      <c r="M70" s="85">
        <v>-4</v>
      </c>
      <c r="N70" s="85">
        <v>-4</v>
      </c>
      <c r="O70" s="85">
        <v>-4</v>
      </c>
      <c r="P70" s="85"/>
      <c r="Q70" s="85"/>
      <c r="R70" s="85"/>
      <c r="S70" s="85"/>
      <c r="T70" s="85"/>
      <c r="U70" s="85"/>
      <c r="V70" s="85"/>
      <c r="W70" s="85"/>
      <c r="X70" s="85"/>
      <c r="Y70" s="85"/>
      <c r="Z70" s="122" t="s">
        <v>180</v>
      </c>
      <c r="AA70" s="3" t="s">
        <v>179</v>
      </c>
    </row>
    <row r="71" spans="1:28" outlineLevel="1" x14ac:dyDescent="0.2">
      <c r="A71" s="49" t="s">
        <v>83</v>
      </c>
      <c r="B71" s="49" t="s">
        <v>176</v>
      </c>
      <c r="C71" s="50" t="s">
        <v>96</v>
      </c>
      <c r="D71" s="3" t="s">
        <v>177</v>
      </c>
      <c r="E71" s="85">
        <v>-4</v>
      </c>
      <c r="F71" s="85">
        <v>-4</v>
      </c>
      <c r="G71" s="85">
        <v>-4</v>
      </c>
      <c r="H71" s="85">
        <v>-4</v>
      </c>
      <c r="I71" s="85">
        <v>-4</v>
      </c>
      <c r="J71" s="85">
        <v>-4</v>
      </c>
      <c r="K71" s="85">
        <v>-4</v>
      </c>
      <c r="L71" s="85">
        <v>-4</v>
      </c>
      <c r="M71" s="85">
        <v>-4</v>
      </c>
      <c r="N71" s="85">
        <v>-4</v>
      </c>
      <c r="O71" s="85">
        <v>-4</v>
      </c>
      <c r="P71" s="85"/>
      <c r="Q71" s="85"/>
      <c r="R71" s="85"/>
      <c r="S71" s="85"/>
      <c r="T71" s="85"/>
      <c r="U71" s="85"/>
      <c r="V71" s="85"/>
      <c r="W71" s="85"/>
      <c r="X71" s="85"/>
      <c r="Y71" s="85"/>
      <c r="Z71" s="122" t="s">
        <v>180</v>
      </c>
      <c r="AA71" s="3" t="s">
        <v>179</v>
      </c>
    </row>
    <row r="72" spans="1:28" outlineLevel="1" x14ac:dyDescent="0.2">
      <c r="A72" s="49" t="s">
        <v>83</v>
      </c>
      <c r="B72" s="49" t="s">
        <v>181</v>
      </c>
      <c r="C72" s="50" t="s">
        <v>247</v>
      </c>
      <c r="D72" s="3" t="s">
        <v>177</v>
      </c>
      <c r="E72" s="89">
        <v>31.7</v>
      </c>
      <c r="F72" s="89">
        <v>31.7</v>
      </c>
      <c r="G72" s="89">
        <v>31.7</v>
      </c>
      <c r="H72" s="89">
        <v>31.7</v>
      </c>
      <c r="I72" s="89">
        <v>31.7</v>
      </c>
      <c r="J72" s="89">
        <v>31.7</v>
      </c>
      <c r="K72" s="89">
        <v>31.7</v>
      </c>
      <c r="L72" s="89">
        <v>31.7</v>
      </c>
      <c r="M72" s="89">
        <v>31.7</v>
      </c>
      <c r="N72" s="89">
        <v>31.7</v>
      </c>
      <c r="O72" s="89">
        <v>31.7</v>
      </c>
      <c r="P72" s="89"/>
      <c r="Q72" s="89"/>
      <c r="R72" s="89"/>
      <c r="S72" s="89"/>
      <c r="T72" s="89"/>
      <c r="U72" s="89"/>
      <c r="V72" s="89"/>
      <c r="W72" s="89"/>
      <c r="X72" s="89"/>
      <c r="Y72" s="89"/>
      <c r="Z72" s="122" t="s">
        <v>180</v>
      </c>
      <c r="AA72" s="3" t="s">
        <v>179</v>
      </c>
    </row>
    <row r="73" spans="1:28" outlineLevel="1" x14ac:dyDescent="0.2">
      <c r="A73" s="49" t="s">
        <v>71</v>
      </c>
      <c r="B73" s="49" t="s">
        <v>72</v>
      </c>
      <c r="C73" s="49" t="s">
        <v>73</v>
      </c>
      <c r="D73" s="3" t="s">
        <v>182</v>
      </c>
      <c r="E73" s="90">
        <v>0.56080856000000001</v>
      </c>
      <c r="F73" s="90">
        <v>0.56080856000000001</v>
      </c>
      <c r="G73" s="90">
        <v>0.56080856000000001</v>
      </c>
      <c r="H73" s="90">
        <v>0.56080856000000001</v>
      </c>
      <c r="I73" s="90">
        <v>0.56080856000000001</v>
      </c>
      <c r="J73" s="90">
        <v>0.56080856000000001</v>
      </c>
      <c r="K73" s="90">
        <v>0.56080856000000001</v>
      </c>
      <c r="L73" s="90">
        <v>0.56080856000000001</v>
      </c>
      <c r="M73" s="90">
        <v>0.56080856000000001</v>
      </c>
      <c r="N73" s="90">
        <v>0.56080856000000001</v>
      </c>
      <c r="O73" s="90">
        <v>0.56080856000000001</v>
      </c>
      <c r="P73" s="90"/>
      <c r="Q73" s="90"/>
      <c r="R73" s="90"/>
      <c r="S73" s="90"/>
      <c r="T73" s="90"/>
      <c r="U73" s="90"/>
      <c r="V73" s="90"/>
      <c r="W73" s="90"/>
      <c r="X73" s="90"/>
      <c r="Y73" s="90"/>
      <c r="Z73" s="3" t="s">
        <v>183</v>
      </c>
      <c r="AA73" s="3" t="s">
        <v>179</v>
      </c>
    </row>
    <row r="74" spans="1:28" outlineLevel="1" x14ac:dyDescent="0.2">
      <c r="A74" s="49" t="s">
        <v>71</v>
      </c>
      <c r="B74" s="49" t="s">
        <v>72</v>
      </c>
      <c r="C74" s="49" t="s">
        <v>74</v>
      </c>
      <c r="D74" s="3" t="s">
        <v>182</v>
      </c>
      <c r="E74" s="90">
        <v>1.4540339440000001</v>
      </c>
      <c r="F74" s="90">
        <v>1.4540339440000001</v>
      </c>
      <c r="G74" s="90">
        <v>1.4540339440000001</v>
      </c>
      <c r="H74" s="90">
        <v>1.4540339440000001</v>
      </c>
      <c r="I74" s="90">
        <v>1.4540339440000001</v>
      </c>
      <c r="J74" s="90">
        <v>1.4540339440000001</v>
      </c>
      <c r="K74" s="90">
        <v>1.4540339440000001</v>
      </c>
      <c r="L74" s="90">
        <v>1.4540339440000001</v>
      </c>
      <c r="M74" s="90">
        <v>1.4540339440000001</v>
      </c>
      <c r="N74" s="90">
        <v>1.4540339440000001</v>
      </c>
      <c r="O74" s="90">
        <v>1.4540339440000001</v>
      </c>
      <c r="P74" s="90"/>
      <c r="Q74" s="90"/>
      <c r="R74" s="90"/>
      <c r="S74" s="90"/>
      <c r="T74" s="90"/>
      <c r="U74" s="90"/>
      <c r="V74" s="90"/>
      <c r="W74" s="90"/>
      <c r="X74" s="90"/>
      <c r="Y74" s="90"/>
      <c r="Z74" s="3" t="s">
        <v>183</v>
      </c>
      <c r="AA74" s="3" t="s">
        <v>179</v>
      </c>
    </row>
    <row r="75" spans="1:28" outlineLevel="1" x14ac:dyDescent="0.2">
      <c r="A75" s="49" t="s">
        <v>71</v>
      </c>
      <c r="B75" s="49" t="s">
        <v>72</v>
      </c>
      <c r="C75" s="49" t="s">
        <v>75</v>
      </c>
      <c r="D75" s="3" t="s">
        <v>182</v>
      </c>
      <c r="E75" s="90">
        <v>0.15433999999999998</v>
      </c>
      <c r="F75" s="90">
        <v>0.15433999999999998</v>
      </c>
      <c r="G75" s="90">
        <v>0.15433999999999998</v>
      </c>
      <c r="H75" s="90">
        <v>0.15433999999999998</v>
      </c>
      <c r="I75" s="90">
        <v>0.15433999999999998</v>
      </c>
      <c r="J75" s="90">
        <v>0.15433999999999998</v>
      </c>
      <c r="K75" s="90">
        <v>0.15433999999999998</v>
      </c>
      <c r="L75" s="90">
        <v>0.15433999999999998</v>
      </c>
      <c r="M75" s="90">
        <v>0.15433999999999998</v>
      </c>
      <c r="N75" s="90">
        <v>0.15433999999999998</v>
      </c>
      <c r="O75" s="90">
        <v>0.15433999999999998</v>
      </c>
      <c r="P75" s="90"/>
      <c r="Q75" s="90"/>
      <c r="R75" s="90"/>
      <c r="S75" s="90"/>
      <c r="T75" s="90"/>
      <c r="U75" s="90"/>
      <c r="V75" s="90"/>
      <c r="W75" s="90"/>
      <c r="X75" s="90"/>
      <c r="Y75" s="90"/>
      <c r="Z75" s="3" t="s">
        <v>183</v>
      </c>
      <c r="AA75" s="3" t="s">
        <v>179</v>
      </c>
    </row>
    <row r="76" spans="1:28" outlineLevel="1" x14ac:dyDescent="0.2">
      <c r="A76" s="49" t="s">
        <v>71</v>
      </c>
      <c r="B76" s="49" t="s">
        <v>72</v>
      </c>
      <c r="C76" s="49" t="s">
        <v>76</v>
      </c>
      <c r="D76" s="3" t="s">
        <v>182</v>
      </c>
      <c r="E76" s="90">
        <v>9.2499999999999993E-4</v>
      </c>
      <c r="F76" s="90">
        <v>9.2499999999999993E-4</v>
      </c>
      <c r="G76" s="90">
        <v>9.2499999999999993E-4</v>
      </c>
      <c r="H76" s="90">
        <v>9.2499999999999993E-4</v>
      </c>
      <c r="I76" s="90">
        <v>9.2499999999999993E-4</v>
      </c>
      <c r="J76" s="90">
        <v>9.2499999999999993E-4</v>
      </c>
      <c r="K76" s="90">
        <v>9.2499999999999993E-4</v>
      </c>
      <c r="L76" s="90">
        <v>9.2499999999999993E-4</v>
      </c>
      <c r="M76" s="90">
        <v>9.2499999999999993E-4</v>
      </c>
      <c r="N76" s="90">
        <v>9.2499999999999993E-4</v>
      </c>
      <c r="O76" s="90">
        <v>9.2499999999999993E-4</v>
      </c>
      <c r="P76" s="90"/>
      <c r="Q76" s="90"/>
      <c r="R76" s="90"/>
      <c r="S76" s="90"/>
      <c r="T76" s="90"/>
      <c r="U76" s="90"/>
      <c r="V76" s="90"/>
      <c r="W76" s="90"/>
      <c r="X76" s="90"/>
      <c r="Y76" s="90"/>
      <c r="Z76" s="3" t="s">
        <v>183</v>
      </c>
      <c r="AA76" s="3" t="s">
        <v>179</v>
      </c>
    </row>
    <row r="77" spans="1:28" outlineLevel="1" x14ac:dyDescent="0.2">
      <c r="A77" s="49" t="s">
        <v>71</v>
      </c>
      <c r="B77" s="49" t="s">
        <v>72</v>
      </c>
      <c r="C77" s="49" t="s">
        <v>77</v>
      </c>
      <c r="D77" s="3" t="s">
        <v>182</v>
      </c>
      <c r="E77" s="90">
        <v>0.22172999600000004</v>
      </c>
      <c r="F77" s="90">
        <v>0.22172999600000004</v>
      </c>
      <c r="G77" s="90">
        <v>0.22172999600000004</v>
      </c>
      <c r="H77" s="90">
        <v>0.22172999600000004</v>
      </c>
      <c r="I77" s="90">
        <v>0.22172999600000004</v>
      </c>
      <c r="J77" s="90">
        <v>0.22172999600000004</v>
      </c>
      <c r="K77" s="90">
        <v>0.22172999600000004</v>
      </c>
      <c r="L77" s="90">
        <v>0.22172999600000004</v>
      </c>
      <c r="M77" s="90">
        <v>0.22172999600000004</v>
      </c>
      <c r="N77" s="90">
        <v>0.22172999600000004</v>
      </c>
      <c r="O77" s="90">
        <v>0.22172999600000004</v>
      </c>
      <c r="P77" s="90"/>
      <c r="Q77" s="90"/>
      <c r="R77" s="90"/>
      <c r="S77" s="90"/>
      <c r="T77" s="90"/>
      <c r="U77" s="90"/>
      <c r="V77" s="90"/>
      <c r="W77" s="90"/>
      <c r="X77" s="90"/>
      <c r="Y77" s="90"/>
      <c r="Z77" s="3" t="s">
        <v>183</v>
      </c>
      <c r="AA77" s="3" t="s">
        <v>179</v>
      </c>
    </row>
    <row r="78" spans="1:28" outlineLevel="1" x14ac:dyDescent="0.2">
      <c r="A78" s="49" t="s">
        <v>71</v>
      </c>
      <c r="B78" s="49" t="s">
        <v>78</v>
      </c>
      <c r="C78" s="50" t="s">
        <v>246</v>
      </c>
      <c r="D78" s="3" t="s">
        <v>177</v>
      </c>
      <c r="E78" s="90">
        <v>1.4427501533410567</v>
      </c>
      <c r="F78" s="90">
        <v>1.4427501533410567</v>
      </c>
      <c r="G78" s="90">
        <v>1.4427501533410567</v>
      </c>
      <c r="H78" s="90">
        <v>1.4427501533410567</v>
      </c>
      <c r="I78" s="90">
        <v>1.4427501533410567</v>
      </c>
      <c r="J78" s="90">
        <v>1.4427501533410567</v>
      </c>
      <c r="K78" s="90">
        <v>1.4427501533410567</v>
      </c>
      <c r="L78" s="90">
        <v>1.4427501533410567</v>
      </c>
      <c r="M78" s="90">
        <v>1.4427501533410567</v>
      </c>
      <c r="N78" s="90">
        <v>1.4427501533410567</v>
      </c>
      <c r="O78" s="90">
        <v>1.4427501533410567</v>
      </c>
      <c r="P78" s="90"/>
      <c r="Q78" s="90"/>
      <c r="R78" s="90"/>
      <c r="S78" s="90"/>
      <c r="T78" s="90"/>
      <c r="U78" s="90"/>
      <c r="V78" s="90"/>
      <c r="W78" s="90"/>
      <c r="X78" s="90"/>
      <c r="Y78" s="90"/>
      <c r="Z78" s="3" t="s">
        <v>183</v>
      </c>
      <c r="AA78" s="3" t="s">
        <v>179</v>
      </c>
    </row>
    <row r="79" spans="1:28" outlineLevel="1" x14ac:dyDescent="0.2">
      <c r="A79" s="49" t="s">
        <v>83</v>
      </c>
      <c r="B79" s="49" t="s">
        <v>84</v>
      </c>
      <c r="C79" s="49" t="s">
        <v>85</v>
      </c>
      <c r="D79" s="3" t="s">
        <v>184</v>
      </c>
      <c r="E79" s="89">
        <v>-0.5</v>
      </c>
      <c r="F79" s="89">
        <v>-0.5</v>
      </c>
      <c r="G79" s="89">
        <v>-0.5</v>
      </c>
      <c r="H79" s="89">
        <v>-0.5</v>
      </c>
      <c r="I79" s="89">
        <v>-0.5</v>
      </c>
      <c r="J79" s="89">
        <v>-0.5</v>
      </c>
      <c r="K79" s="89">
        <v>-0.5</v>
      </c>
      <c r="L79" s="89">
        <v>-0.5</v>
      </c>
      <c r="M79" s="89">
        <v>-0.5</v>
      </c>
      <c r="N79" s="89">
        <v>-0.5</v>
      </c>
      <c r="O79" s="89">
        <v>-0.5</v>
      </c>
      <c r="P79" s="89"/>
      <c r="Q79" s="89"/>
      <c r="R79" s="89"/>
      <c r="S79" s="89"/>
      <c r="T79" s="89"/>
      <c r="U79" s="89"/>
      <c r="V79" s="89"/>
      <c r="W79" s="89"/>
      <c r="X79" s="89"/>
      <c r="Y79" s="89"/>
      <c r="Z79" s="122" t="s">
        <v>180</v>
      </c>
      <c r="AA79" s="3" t="s">
        <v>179</v>
      </c>
    </row>
    <row r="80" spans="1:28" outlineLevel="1" x14ac:dyDescent="0.2">
      <c r="A80" s="49" t="s">
        <v>83</v>
      </c>
      <c r="B80" s="49" t="s">
        <v>84</v>
      </c>
      <c r="C80" s="49" t="s">
        <v>86</v>
      </c>
      <c r="D80" s="3" t="s">
        <v>184</v>
      </c>
      <c r="E80" s="89">
        <v>-5.5</v>
      </c>
      <c r="F80" s="89">
        <v>-5.5</v>
      </c>
      <c r="G80" s="89">
        <v>-5.5</v>
      </c>
      <c r="H80" s="89">
        <v>-5.5</v>
      </c>
      <c r="I80" s="89">
        <v>-5.5</v>
      </c>
      <c r="J80" s="89">
        <v>-5.5</v>
      </c>
      <c r="K80" s="89">
        <v>-5.5</v>
      </c>
      <c r="L80" s="89">
        <v>-5.5</v>
      </c>
      <c r="M80" s="89">
        <v>-5.5</v>
      </c>
      <c r="N80" s="89">
        <v>-5.5</v>
      </c>
      <c r="O80" s="89">
        <v>-5.5</v>
      </c>
      <c r="P80" s="89"/>
      <c r="Q80" s="89"/>
      <c r="R80" s="89"/>
      <c r="S80" s="89"/>
      <c r="T80" s="89"/>
      <c r="U80" s="89"/>
      <c r="V80" s="89"/>
      <c r="W80" s="89"/>
      <c r="X80" s="89"/>
      <c r="Y80" s="89"/>
      <c r="Z80" s="122" t="s">
        <v>180</v>
      </c>
      <c r="AA80" s="3" t="s">
        <v>179</v>
      </c>
    </row>
    <row r="81" spans="1:27" outlineLevel="1" x14ac:dyDescent="0.2">
      <c r="A81" s="49" t="s">
        <v>83</v>
      </c>
      <c r="B81" s="49" t="s">
        <v>84</v>
      </c>
      <c r="C81" s="49" t="s">
        <v>87</v>
      </c>
      <c r="D81" s="3" t="s">
        <v>184</v>
      </c>
      <c r="E81" s="89">
        <v>-13.3</v>
      </c>
      <c r="F81" s="89">
        <v>-13.3</v>
      </c>
      <c r="G81" s="89">
        <v>-13.3</v>
      </c>
      <c r="H81" s="89">
        <v>-13.3</v>
      </c>
      <c r="I81" s="89">
        <v>-13.3</v>
      </c>
      <c r="J81" s="89">
        <v>-13.3</v>
      </c>
      <c r="K81" s="89">
        <v>-13.3</v>
      </c>
      <c r="L81" s="89">
        <v>-13.3</v>
      </c>
      <c r="M81" s="89">
        <v>-13.3</v>
      </c>
      <c r="N81" s="89">
        <v>-13.3</v>
      </c>
      <c r="O81" s="89">
        <v>-13.3</v>
      </c>
      <c r="P81" s="89"/>
      <c r="Q81" s="89"/>
      <c r="R81" s="89"/>
      <c r="S81" s="89"/>
      <c r="T81" s="89"/>
      <c r="U81" s="89"/>
      <c r="V81" s="89"/>
      <c r="W81" s="89"/>
      <c r="X81" s="89"/>
      <c r="Y81" s="89"/>
      <c r="Z81" s="122" t="s">
        <v>180</v>
      </c>
      <c r="AA81" s="3" t="s">
        <v>185</v>
      </c>
    </row>
    <row r="82" spans="1:27" outlineLevel="1" x14ac:dyDescent="0.2">
      <c r="A82" s="49" t="s">
        <v>83</v>
      </c>
      <c r="B82" s="49" t="s">
        <v>84</v>
      </c>
      <c r="C82" s="49" t="s">
        <v>88</v>
      </c>
      <c r="D82" s="3" t="s">
        <v>184</v>
      </c>
      <c r="E82" s="89">
        <v>-18.2</v>
      </c>
      <c r="F82" s="89">
        <v>-18.2</v>
      </c>
      <c r="G82" s="89">
        <v>-18.2</v>
      </c>
      <c r="H82" s="89">
        <v>-18.2</v>
      </c>
      <c r="I82" s="89">
        <v>-18.2</v>
      </c>
      <c r="J82" s="89">
        <v>-18.2</v>
      </c>
      <c r="K82" s="89">
        <v>-18.2</v>
      </c>
      <c r="L82" s="89">
        <v>-18.2</v>
      </c>
      <c r="M82" s="89">
        <v>-18.2</v>
      </c>
      <c r="N82" s="89">
        <v>-18.2</v>
      </c>
      <c r="O82" s="89">
        <v>-18.2</v>
      </c>
      <c r="P82" s="89"/>
      <c r="Q82" s="89"/>
      <c r="R82" s="89"/>
      <c r="S82" s="89"/>
      <c r="T82" s="89"/>
      <c r="U82" s="89"/>
      <c r="V82" s="89"/>
      <c r="W82" s="89"/>
      <c r="X82" s="89"/>
      <c r="Y82" s="89"/>
      <c r="Z82" s="122" t="s">
        <v>180</v>
      </c>
      <c r="AA82" s="3" t="s">
        <v>186</v>
      </c>
    </row>
    <row r="83" spans="1:27" outlineLevel="1" x14ac:dyDescent="0.2">
      <c r="A83" s="49" t="s">
        <v>83</v>
      </c>
      <c r="B83" s="49" t="s">
        <v>84</v>
      </c>
      <c r="C83" s="49" t="s">
        <v>89</v>
      </c>
      <c r="D83" s="3" t="s">
        <v>184</v>
      </c>
      <c r="E83" s="89">
        <v>-13.3</v>
      </c>
      <c r="F83" s="89">
        <v>-13.3</v>
      </c>
      <c r="G83" s="89">
        <v>-13.3</v>
      </c>
      <c r="H83" s="89">
        <v>-13.3</v>
      </c>
      <c r="I83" s="89">
        <v>-13.3</v>
      </c>
      <c r="J83" s="89">
        <v>-13.3</v>
      </c>
      <c r="K83" s="89">
        <v>-13.3</v>
      </c>
      <c r="L83" s="89">
        <v>-13.3</v>
      </c>
      <c r="M83" s="89">
        <v>-13.3</v>
      </c>
      <c r="N83" s="89">
        <v>-13.3</v>
      </c>
      <c r="O83" s="89">
        <v>-13.3</v>
      </c>
      <c r="P83" s="89"/>
      <c r="Q83" s="89"/>
      <c r="R83" s="89"/>
      <c r="S83" s="89"/>
      <c r="T83" s="89"/>
      <c r="U83" s="89"/>
      <c r="V83" s="89"/>
      <c r="W83" s="89"/>
      <c r="X83" s="89"/>
      <c r="Y83" s="89"/>
      <c r="Z83" s="3" t="s">
        <v>187</v>
      </c>
      <c r="AA83" s="3" t="s">
        <v>179</v>
      </c>
    </row>
  </sheetData>
  <mergeCells count="4">
    <mergeCell ref="A43:D43"/>
    <mergeCell ref="A31:D31"/>
    <mergeCell ref="A25:D25"/>
    <mergeCell ref="A18:D18"/>
  </mergeCells>
  <phoneticPr fontId="26" type="noConversion"/>
  <hyperlinks>
    <hyperlink ref="Z24" r:id="rId1" xr:uid="{00000000-0004-0000-0300-000000000000}"/>
    <hyperlink ref="Z5" r:id="rId2" location="249750" display="https://www.destatis.de/DE/Themen/Gesellschaft-Umwelt/Bevoelkerung/Bevoelkerungsstand/Tabellen/liste-gebietstand.html#249750" xr:uid="{00000000-0004-0000-0300-000001000000}"/>
    <hyperlink ref="Z10" r:id="rId3" display="UBA (https://www.umweltbundesamt.de/sites/default/files/medien/11850/publikationen/13_2025_cc.pdf)" xr:uid="{00000000-0004-0000-0300-000002000000}"/>
    <hyperlink ref="Z11" r:id="rId4" display="UBA (https://www.umweltbundesamt.de/sites/default/files/medien/11850/publikationen/hintergrunddaten-emissionsbilanz_erneuerbarer_energietraeger_2023_feb.xlsx)" xr:uid="{00000000-0004-0000-0300-000003000000}"/>
    <hyperlink ref="Z22" r:id="rId5" xr:uid="{00000000-0004-0000-0300-000004000000}"/>
    <hyperlink ref="Z23" r:id="rId6" xr:uid="{00000000-0004-0000-0300-000005000000}"/>
    <hyperlink ref="Z28" r:id="rId7" xr:uid="{00000000-0004-0000-0300-000006000000}"/>
    <hyperlink ref="Z29" r:id="rId8" xr:uid="{00000000-0004-0000-0300-000007000000}"/>
    <hyperlink ref="Z30" r:id="rId9" xr:uid="{00000000-0004-0000-0300-000008000000}"/>
    <hyperlink ref="Z69" r:id="rId10" display="IkKa - Instrumente für die kommunale Klimaschutzarbeit" xr:uid="{00000000-0004-0000-0300-000009000000}"/>
    <hyperlink ref="Z70" r:id="rId11" display="IkKa - Instrumente für die kommunale Klimaschutzarbeit" xr:uid="{00000000-0004-0000-0300-00000A000000}"/>
    <hyperlink ref="Z71" r:id="rId12" display="IkKa - Instrumente für die kommunale Klimaschutzarbeit" xr:uid="{00000000-0004-0000-0300-00000B000000}"/>
    <hyperlink ref="Z72" r:id="rId13" display="IkKa - Instrumente für die kommunale Klimaschutzarbeit" xr:uid="{00000000-0004-0000-0300-00000C000000}"/>
    <hyperlink ref="Z79" r:id="rId14" display="IkKa - Instrumente für die kommunale Klimaschutzarbeit" xr:uid="{00000000-0004-0000-0300-00000D000000}"/>
    <hyperlink ref="Z80" r:id="rId15" display="IkKa - Instrumente für die kommunale Klimaschutzarbeit" xr:uid="{00000000-0004-0000-0300-00000E000000}"/>
    <hyperlink ref="Z81" r:id="rId16" display="IkKa - Instrumente für die kommunale Klimaschutzarbeit" xr:uid="{00000000-0004-0000-0300-00000F000000}"/>
    <hyperlink ref="Z82" r:id="rId17" display="IkKa - Instrumente für die kommunale Klimaschutzarbeit" xr:uid="{00000000-0004-0000-0300-000010000000}"/>
    <hyperlink ref="Z12" r:id="rId18" display="UBA (https://www.umweltbundesamt.de/sites/default/files/medien/11850/publikationen/hintergrunddaten-emissionsbilanz_erneuerbarer_energietraeger_2023_feb.xlsx)" xr:uid="{00000000-0004-0000-0300-000011000000}"/>
    <hyperlink ref="Z27" r:id="rId19" xr:uid="{00000000-0004-0000-0300-000012000000}"/>
    <hyperlink ref="Z64" r:id="rId20" location="treibhausgas-emissionen-nach-kategorien --&gt; Dort Trendtabelle" xr:uid="{00000000-0004-0000-0300-000014000000}"/>
    <hyperlink ref="Z26" r:id="rId21" xr:uid="{00000000-0004-0000-0300-000015000000}"/>
    <hyperlink ref="Z32" r:id="rId22" xr:uid="{00000000-0004-0000-0300-000016000000}"/>
    <hyperlink ref="Z33" r:id="rId23" xr:uid="{00000000-0004-0000-0300-000017000000}"/>
    <hyperlink ref="Z34" r:id="rId24" xr:uid="{00000000-0004-0000-0300-000018000000}"/>
    <hyperlink ref="Z36" r:id="rId25" xr:uid="{00000000-0004-0000-0300-000019000000}"/>
    <hyperlink ref="Z38" r:id="rId26" xr:uid="{00000000-0004-0000-0300-00001A000000}"/>
    <hyperlink ref="Z40" r:id="rId27" xr:uid="{00000000-0004-0000-0300-00001B000000}"/>
    <hyperlink ref="AB20" r:id="rId28" xr:uid="{00000000-0004-0000-0300-00001C000000}"/>
    <hyperlink ref="AB21" r:id="rId29" xr:uid="{00000000-0004-0000-0300-00001D000000}"/>
    <hyperlink ref="Z65" r:id="rId30" location="treibhausgas-emissionen-nach-kategorien --&gt; Dort Trendtabelle" xr:uid="{FCC08BB8-CE00-41BF-BBED-8EFA795C3B54}"/>
  </hyperlinks>
  <pageMargins left="0.7" right="0.7" top="0.78740157499999996" bottom="0.78740157499999996" header="0.3" footer="0.3"/>
  <pageSetup paperSize="9" orientation="portrait" r:id="rId31"/>
  <drawing r:id="rId3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L114"/>
  <sheetViews>
    <sheetView zoomScaleNormal="100" workbookViewId="0">
      <pane ySplit="1" topLeftCell="A55" activePane="bottomLeft" state="frozen"/>
      <selection pane="bottomLeft" activeCell="E84" sqref="E84"/>
    </sheetView>
  </sheetViews>
  <sheetFormatPr baseColWidth="10" defaultColWidth="11.42578125" defaultRowHeight="12.75" outlineLevelRow="1" outlineLevelCol="1" x14ac:dyDescent="0.2"/>
  <cols>
    <col min="1" max="1" width="29.140625" customWidth="1"/>
    <col min="2" max="2" width="24.5703125" customWidth="1"/>
    <col min="3" max="3" width="25.28515625" customWidth="1"/>
    <col min="4" max="4" width="9.140625" customWidth="1"/>
    <col min="5" max="15" width="12" customWidth="1"/>
    <col min="16" max="25" width="12" customWidth="1" outlineLevel="1"/>
  </cols>
  <sheetData>
    <row r="1" spans="1:246" ht="18" x14ac:dyDescent="0.25">
      <c r="A1" s="22" t="s">
        <v>294</v>
      </c>
      <c r="B1" s="16"/>
      <c r="C1" s="16"/>
      <c r="D1" s="16"/>
      <c r="E1" s="16"/>
      <c r="F1" s="16"/>
      <c r="G1" s="16"/>
      <c r="H1" s="16"/>
      <c r="I1" s="16"/>
      <c r="J1" s="16"/>
      <c r="K1" s="16"/>
      <c r="L1" s="16"/>
      <c r="M1" s="16"/>
      <c r="N1" s="16"/>
      <c r="O1" s="16"/>
      <c r="P1" s="16"/>
      <c r="Q1" s="16"/>
      <c r="R1" s="16"/>
      <c r="S1" s="16"/>
      <c r="T1" s="16"/>
      <c r="U1" s="16"/>
      <c r="V1" s="16"/>
      <c r="W1" s="16"/>
      <c r="X1" s="16"/>
      <c r="Y1" s="16"/>
      <c r="Z1" s="35"/>
      <c r="AA1" s="35"/>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row>
    <row r="3" spans="1:246" s="34" customFormat="1" ht="15.75" x14ac:dyDescent="0.25">
      <c r="A3" s="32" t="s">
        <v>11</v>
      </c>
      <c r="B3" s="33"/>
      <c r="C3" s="33"/>
      <c r="D3" s="33"/>
      <c r="E3" s="33"/>
      <c r="F3" s="33"/>
      <c r="G3" s="33"/>
      <c r="H3" s="33"/>
      <c r="I3" s="33"/>
      <c r="J3" s="33"/>
      <c r="K3" s="33"/>
      <c r="L3" s="33"/>
      <c r="M3" s="33"/>
      <c r="N3" s="33"/>
      <c r="O3" s="33"/>
      <c r="P3" s="33"/>
      <c r="Q3" s="33"/>
      <c r="R3" s="33"/>
      <c r="S3" s="33"/>
      <c r="T3" s="33"/>
      <c r="U3" s="33"/>
      <c r="V3" s="33"/>
      <c r="W3" s="33"/>
      <c r="X3" s="33"/>
      <c r="Y3" s="33"/>
      <c r="Z3" s="35"/>
      <c r="AA3" s="35"/>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row>
    <row r="4" spans="1:246" ht="13.5" outlineLevel="1" thickBot="1" x14ac:dyDescent="0.25">
      <c r="A4" s="28" t="s">
        <v>2</v>
      </c>
      <c r="B4" s="28" t="s">
        <v>3</v>
      </c>
      <c r="C4" s="28"/>
      <c r="D4" s="28" t="s">
        <v>4</v>
      </c>
      <c r="E4" s="29">
        <v>2020</v>
      </c>
      <c r="F4" s="29">
        <v>2021</v>
      </c>
      <c r="G4" s="29">
        <v>2022</v>
      </c>
      <c r="H4" s="29">
        <v>2023</v>
      </c>
      <c r="I4" s="29">
        <v>2024</v>
      </c>
      <c r="J4" s="29">
        <v>2025</v>
      </c>
      <c r="K4" s="29">
        <v>2026</v>
      </c>
      <c r="L4" s="29">
        <v>2027</v>
      </c>
      <c r="M4" s="29">
        <v>2028</v>
      </c>
      <c r="N4" s="29">
        <v>2029</v>
      </c>
      <c r="O4" s="29">
        <v>2030</v>
      </c>
      <c r="P4" s="29">
        <v>2031</v>
      </c>
      <c r="Q4" s="29">
        <v>2032</v>
      </c>
      <c r="R4" s="29">
        <v>2033</v>
      </c>
      <c r="S4" s="29">
        <v>2034</v>
      </c>
      <c r="T4" s="29">
        <v>2035</v>
      </c>
      <c r="U4" s="29">
        <v>2036</v>
      </c>
      <c r="V4" s="29">
        <v>2037</v>
      </c>
      <c r="W4" s="29">
        <v>2038</v>
      </c>
      <c r="X4" s="29">
        <v>2039</v>
      </c>
      <c r="Y4" s="29">
        <v>2040</v>
      </c>
      <c r="Z4" s="3"/>
      <c r="AA4" s="3"/>
    </row>
    <row r="5" spans="1:246" ht="13.5" outlineLevel="1" thickTop="1" x14ac:dyDescent="0.2">
      <c r="A5" s="49" t="s">
        <v>13</v>
      </c>
      <c r="B5" s="49" t="s">
        <v>14</v>
      </c>
      <c r="C5" s="49" t="s">
        <v>15</v>
      </c>
      <c r="D5" s="3" t="s">
        <v>188</v>
      </c>
      <c r="E5" s="30">
        <f>'Eingabe Kommune'!E9*'Eingabe Deutschlandfaktoren'!E$10/1000</f>
        <v>42653732.633799993</v>
      </c>
      <c r="F5" s="30">
        <f>'Eingabe Kommune'!F9*'Eingabe Deutschlandfaktoren'!F$10/1000</f>
        <v>0</v>
      </c>
      <c r="G5" s="30">
        <f>'Eingabe Kommune'!G9*'Eingabe Deutschlandfaktoren'!G$10/1000</f>
        <v>0</v>
      </c>
      <c r="H5" s="30">
        <f>'Eingabe Kommune'!H9*'Eingabe Deutschlandfaktoren'!H$10/1000</f>
        <v>0</v>
      </c>
      <c r="I5" s="30">
        <f>'Eingabe Kommune'!I9*'Eingabe Deutschlandfaktoren'!I$10/1000</f>
        <v>0</v>
      </c>
      <c r="J5" s="30">
        <f>'Eingabe Kommune'!J9*'Eingabe Deutschlandfaktoren'!J$10/1000</f>
        <v>0</v>
      </c>
      <c r="K5" s="30">
        <f>'Eingabe Kommune'!K9*'Eingabe Deutschlandfaktoren'!K$10/1000</f>
        <v>0</v>
      </c>
      <c r="L5" s="30">
        <f>'Eingabe Kommune'!L9*'Eingabe Deutschlandfaktoren'!L$10/1000</f>
        <v>0</v>
      </c>
      <c r="M5" s="30">
        <f>'Eingabe Kommune'!M9*'Eingabe Deutschlandfaktoren'!M$10/1000</f>
        <v>0</v>
      </c>
      <c r="N5" s="30">
        <f>'Eingabe Kommune'!N9*'Eingabe Deutschlandfaktoren'!N$10/1000</f>
        <v>0</v>
      </c>
      <c r="O5" s="30">
        <f>'Eingabe Kommune'!O9*'Eingabe Deutschlandfaktoren'!O$10/1000</f>
        <v>0</v>
      </c>
      <c r="P5" s="30">
        <f>'Eingabe Kommune'!P9*'Eingabe Deutschlandfaktoren'!P$10/1000</f>
        <v>0</v>
      </c>
      <c r="Q5" s="30">
        <f>'Eingabe Kommune'!Q9*'Eingabe Deutschlandfaktoren'!Q$10/1000</f>
        <v>0</v>
      </c>
      <c r="R5" s="30">
        <f>'Eingabe Kommune'!R9*'Eingabe Deutschlandfaktoren'!R$10/1000</f>
        <v>0</v>
      </c>
      <c r="S5" s="30">
        <f>'Eingabe Kommune'!S9*'Eingabe Deutschlandfaktoren'!S$10/1000</f>
        <v>0</v>
      </c>
      <c r="T5" s="30">
        <f>'Eingabe Kommune'!T9*'Eingabe Deutschlandfaktoren'!T$10/1000</f>
        <v>0</v>
      </c>
      <c r="U5" s="30">
        <f>'Eingabe Kommune'!U9*'Eingabe Deutschlandfaktoren'!U$10/1000</f>
        <v>0</v>
      </c>
      <c r="V5" s="30">
        <f>'Eingabe Kommune'!V9*'Eingabe Deutschlandfaktoren'!V$10/1000</f>
        <v>0</v>
      </c>
      <c r="W5" s="30">
        <f>'Eingabe Kommune'!W9*'Eingabe Deutschlandfaktoren'!W$10/1000</f>
        <v>0</v>
      </c>
      <c r="X5" s="30">
        <f>'Eingabe Kommune'!X9*'Eingabe Deutschlandfaktoren'!X$10/1000</f>
        <v>0</v>
      </c>
      <c r="Y5" s="30">
        <f>'Eingabe Kommune'!Y9*'Eingabe Deutschlandfaktoren'!Y$10/1000</f>
        <v>0</v>
      </c>
      <c r="Z5" s="3"/>
      <c r="AA5" s="3"/>
    </row>
    <row r="6" spans="1:246" ht="13.5" customHeight="1" outlineLevel="1" x14ac:dyDescent="0.2">
      <c r="A6" s="49" t="s">
        <v>13</v>
      </c>
      <c r="B6" s="49" t="s">
        <v>14</v>
      </c>
      <c r="C6" s="49" t="s">
        <v>18</v>
      </c>
      <c r="D6" s="3" t="s">
        <v>188</v>
      </c>
      <c r="E6" s="30">
        <f>'Eingabe Kommune'!E10*'Eingabe Deutschlandfaktoren'!E$10/1000</f>
        <v>8941960.8541999981</v>
      </c>
      <c r="F6" s="30">
        <f>'Eingabe Kommune'!F10*'Eingabe Deutschlandfaktoren'!F$10/1000</f>
        <v>0</v>
      </c>
      <c r="G6" s="30">
        <f>'Eingabe Kommune'!G10*'Eingabe Deutschlandfaktoren'!G$10/1000</f>
        <v>0</v>
      </c>
      <c r="H6" s="30">
        <f>'Eingabe Kommune'!H10*'Eingabe Deutschlandfaktoren'!H$10/1000</f>
        <v>0</v>
      </c>
      <c r="I6" s="30">
        <f>'Eingabe Kommune'!I10*'Eingabe Deutschlandfaktoren'!I$10/1000</f>
        <v>0</v>
      </c>
      <c r="J6" s="30">
        <f>'Eingabe Kommune'!J10*'Eingabe Deutschlandfaktoren'!J$10/1000</f>
        <v>0</v>
      </c>
      <c r="K6" s="30">
        <f>'Eingabe Kommune'!K10*'Eingabe Deutschlandfaktoren'!K$10/1000</f>
        <v>0</v>
      </c>
      <c r="L6" s="30">
        <f>'Eingabe Kommune'!L10*'Eingabe Deutschlandfaktoren'!L$10/1000</f>
        <v>0</v>
      </c>
      <c r="M6" s="30">
        <f>'Eingabe Kommune'!M10*'Eingabe Deutschlandfaktoren'!M$10/1000</f>
        <v>0</v>
      </c>
      <c r="N6" s="30">
        <f>'Eingabe Kommune'!N10*'Eingabe Deutschlandfaktoren'!N$10/1000</f>
        <v>0</v>
      </c>
      <c r="O6" s="30">
        <f>'Eingabe Kommune'!O10*'Eingabe Deutschlandfaktoren'!O$10/1000</f>
        <v>0</v>
      </c>
      <c r="P6" s="30">
        <f>'Eingabe Kommune'!P10*'Eingabe Deutschlandfaktoren'!P$10/1000</f>
        <v>0</v>
      </c>
      <c r="Q6" s="30">
        <f>'Eingabe Kommune'!Q10*'Eingabe Deutschlandfaktoren'!Q$10/1000</f>
        <v>0</v>
      </c>
      <c r="R6" s="30">
        <f>'Eingabe Kommune'!R10*'Eingabe Deutschlandfaktoren'!R$10/1000</f>
        <v>0</v>
      </c>
      <c r="S6" s="30">
        <f>'Eingabe Kommune'!S10*'Eingabe Deutschlandfaktoren'!S$10/1000</f>
        <v>0</v>
      </c>
      <c r="T6" s="30">
        <f>'Eingabe Kommune'!T10*'Eingabe Deutschlandfaktoren'!T$10/1000</f>
        <v>0</v>
      </c>
      <c r="U6" s="30">
        <f>'Eingabe Kommune'!U10*'Eingabe Deutschlandfaktoren'!U$10/1000</f>
        <v>0</v>
      </c>
      <c r="V6" s="30">
        <f>'Eingabe Kommune'!V10*'Eingabe Deutschlandfaktoren'!V$10/1000</f>
        <v>0</v>
      </c>
      <c r="W6" s="30">
        <f>'Eingabe Kommune'!W10*'Eingabe Deutschlandfaktoren'!W$10/1000</f>
        <v>0</v>
      </c>
      <c r="X6" s="30">
        <f>'Eingabe Kommune'!X10*'Eingabe Deutschlandfaktoren'!X$10/1000</f>
        <v>0</v>
      </c>
      <c r="Y6" s="30">
        <f>'Eingabe Kommune'!Y10*'Eingabe Deutschlandfaktoren'!Y$10/1000</f>
        <v>0</v>
      </c>
      <c r="Z6" s="3"/>
      <c r="AA6" s="3"/>
    </row>
    <row r="7" spans="1:246" outlineLevel="1" x14ac:dyDescent="0.2">
      <c r="A7" s="49" t="s">
        <v>13</v>
      </c>
      <c r="B7" s="49" t="s">
        <v>14</v>
      </c>
      <c r="C7" s="49" t="s">
        <v>19</v>
      </c>
      <c r="D7" s="3" t="s">
        <v>188</v>
      </c>
      <c r="E7" s="30">
        <f>'Eingabe Kommune'!E11*'Eingabe Deutschlandfaktoren'!E$10/1000</f>
        <v>73293430.181542009</v>
      </c>
      <c r="F7" s="30">
        <f>'Eingabe Kommune'!F11*'Eingabe Deutschlandfaktoren'!F$10/1000</f>
        <v>0</v>
      </c>
      <c r="G7" s="30">
        <f>'Eingabe Kommune'!G11*'Eingabe Deutschlandfaktoren'!G$10/1000</f>
        <v>0</v>
      </c>
      <c r="H7" s="30">
        <f>'Eingabe Kommune'!H11*'Eingabe Deutschlandfaktoren'!H$10/1000</f>
        <v>0</v>
      </c>
      <c r="I7" s="30">
        <f>'Eingabe Kommune'!I11*'Eingabe Deutschlandfaktoren'!I$10/1000</f>
        <v>0</v>
      </c>
      <c r="J7" s="30">
        <f>'Eingabe Kommune'!J11*'Eingabe Deutschlandfaktoren'!J$10/1000</f>
        <v>0</v>
      </c>
      <c r="K7" s="30">
        <f>'Eingabe Kommune'!K11*'Eingabe Deutschlandfaktoren'!K$10/1000</f>
        <v>0</v>
      </c>
      <c r="L7" s="30">
        <f>'Eingabe Kommune'!L11*'Eingabe Deutschlandfaktoren'!L$10/1000</f>
        <v>0</v>
      </c>
      <c r="M7" s="30">
        <f>'Eingabe Kommune'!M11*'Eingabe Deutschlandfaktoren'!M$10/1000</f>
        <v>0</v>
      </c>
      <c r="N7" s="30">
        <f>'Eingabe Kommune'!N11*'Eingabe Deutschlandfaktoren'!N$10/1000</f>
        <v>0</v>
      </c>
      <c r="O7" s="30">
        <f>'Eingabe Kommune'!O11*'Eingabe Deutschlandfaktoren'!O$10/1000</f>
        <v>0</v>
      </c>
      <c r="P7" s="30">
        <f>'Eingabe Kommune'!P11*'Eingabe Deutschlandfaktoren'!P$10/1000</f>
        <v>0</v>
      </c>
      <c r="Q7" s="30">
        <f>'Eingabe Kommune'!Q11*'Eingabe Deutschlandfaktoren'!Q$10/1000</f>
        <v>0</v>
      </c>
      <c r="R7" s="30">
        <f>'Eingabe Kommune'!R11*'Eingabe Deutschlandfaktoren'!R$10/1000</f>
        <v>0</v>
      </c>
      <c r="S7" s="30">
        <f>'Eingabe Kommune'!S11*'Eingabe Deutschlandfaktoren'!S$10/1000</f>
        <v>0</v>
      </c>
      <c r="T7" s="30">
        <f>'Eingabe Kommune'!T11*'Eingabe Deutschlandfaktoren'!T$10/1000</f>
        <v>0</v>
      </c>
      <c r="U7" s="30">
        <f>'Eingabe Kommune'!U11*'Eingabe Deutschlandfaktoren'!U$10/1000</f>
        <v>0</v>
      </c>
      <c r="V7" s="30">
        <f>'Eingabe Kommune'!V11*'Eingabe Deutschlandfaktoren'!V$10/1000</f>
        <v>0</v>
      </c>
      <c r="W7" s="30">
        <f>'Eingabe Kommune'!W11*'Eingabe Deutschlandfaktoren'!W$10/1000</f>
        <v>0</v>
      </c>
      <c r="X7" s="30">
        <f>'Eingabe Kommune'!X11*'Eingabe Deutschlandfaktoren'!X$10/1000</f>
        <v>0</v>
      </c>
      <c r="Y7" s="30">
        <f>'Eingabe Kommune'!Y11*'Eingabe Deutschlandfaktoren'!Y$10/1000</f>
        <v>0</v>
      </c>
      <c r="Z7" s="3"/>
      <c r="AA7" s="3"/>
    </row>
    <row r="8" spans="1:246" outlineLevel="1" x14ac:dyDescent="0.2">
      <c r="A8" s="49" t="s">
        <v>13</v>
      </c>
      <c r="B8" s="49" t="s">
        <v>20</v>
      </c>
      <c r="C8" s="49" t="s">
        <v>15</v>
      </c>
      <c r="D8" s="3" t="s">
        <v>188</v>
      </c>
      <c r="E8" s="30">
        <f>'Eingabe Kommune'!E12*'Eingabe Deutschlandfaktoren'!E$10/1000</f>
        <v>296249.65500000003</v>
      </c>
      <c r="F8" s="30">
        <f>'Eingabe Kommune'!F12*'Eingabe Deutschlandfaktoren'!F$10/1000</f>
        <v>0</v>
      </c>
      <c r="G8" s="30">
        <f>'Eingabe Kommune'!G12*'Eingabe Deutschlandfaktoren'!G$10/1000</f>
        <v>0</v>
      </c>
      <c r="H8" s="30">
        <f>'Eingabe Kommune'!H12*'Eingabe Deutschlandfaktoren'!H$10/1000</f>
        <v>0</v>
      </c>
      <c r="I8" s="30">
        <f>'Eingabe Kommune'!I12*'Eingabe Deutschlandfaktoren'!I$10/1000</f>
        <v>0</v>
      </c>
      <c r="J8" s="30">
        <f>'Eingabe Kommune'!J12*'Eingabe Deutschlandfaktoren'!J$10/1000</f>
        <v>0</v>
      </c>
      <c r="K8" s="30">
        <f>'Eingabe Kommune'!K12*'Eingabe Deutschlandfaktoren'!K$10/1000</f>
        <v>0</v>
      </c>
      <c r="L8" s="30">
        <f>'Eingabe Kommune'!L12*'Eingabe Deutschlandfaktoren'!L$10/1000</f>
        <v>0</v>
      </c>
      <c r="M8" s="30">
        <f>'Eingabe Kommune'!M12*'Eingabe Deutschlandfaktoren'!M$10/1000</f>
        <v>0</v>
      </c>
      <c r="N8" s="30">
        <f>'Eingabe Kommune'!N12*'Eingabe Deutschlandfaktoren'!N$10/1000</f>
        <v>0</v>
      </c>
      <c r="O8" s="30">
        <f>'Eingabe Kommune'!O12*'Eingabe Deutschlandfaktoren'!O$10/1000</f>
        <v>0</v>
      </c>
      <c r="P8" s="30">
        <f>'Eingabe Kommune'!P12*'Eingabe Deutschlandfaktoren'!P$10/1000</f>
        <v>0</v>
      </c>
      <c r="Q8" s="30">
        <f>'Eingabe Kommune'!Q12*'Eingabe Deutschlandfaktoren'!Q$10/1000</f>
        <v>0</v>
      </c>
      <c r="R8" s="30">
        <f>'Eingabe Kommune'!R12*'Eingabe Deutschlandfaktoren'!R$10/1000</f>
        <v>0</v>
      </c>
      <c r="S8" s="30">
        <f>'Eingabe Kommune'!S12*'Eingabe Deutschlandfaktoren'!S$10/1000</f>
        <v>0</v>
      </c>
      <c r="T8" s="30">
        <f>'Eingabe Kommune'!T12*'Eingabe Deutschlandfaktoren'!T$10/1000</f>
        <v>0</v>
      </c>
      <c r="U8" s="30">
        <f>'Eingabe Kommune'!U12*'Eingabe Deutschlandfaktoren'!U$10/1000</f>
        <v>0</v>
      </c>
      <c r="V8" s="30">
        <f>'Eingabe Kommune'!V12*'Eingabe Deutschlandfaktoren'!V$10/1000</f>
        <v>0</v>
      </c>
      <c r="W8" s="30">
        <f>'Eingabe Kommune'!W12*'Eingabe Deutschlandfaktoren'!W$10/1000</f>
        <v>0</v>
      </c>
      <c r="X8" s="30">
        <f>'Eingabe Kommune'!X12*'Eingabe Deutschlandfaktoren'!X$10/1000</f>
        <v>0</v>
      </c>
      <c r="Y8" s="30">
        <f>'Eingabe Kommune'!Y12*'Eingabe Deutschlandfaktoren'!Y$10/1000</f>
        <v>0</v>
      </c>
      <c r="Z8" s="3"/>
      <c r="AA8" s="3"/>
    </row>
    <row r="9" spans="1:246" outlineLevel="1" x14ac:dyDescent="0.2">
      <c r="A9" s="49" t="s">
        <v>13</v>
      </c>
      <c r="B9" s="49" t="s">
        <v>189</v>
      </c>
      <c r="C9" s="49" t="s">
        <v>15</v>
      </c>
      <c r="D9" s="3" t="s">
        <v>188</v>
      </c>
      <c r="E9" s="30">
        <f>'Eingabe Kommune'!E13*'Eingabe Deutschlandfaktoren'!E10/1000</f>
        <v>397183.82799999998</v>
      </c>
      <c r="F9" s="30">
        <f>'Eingabe Kommune'!F13*'Eingabe Deutschlandfaktoren'!F10/1000</f>
        <v>0</v>
      </c>
      <c r="G9" s="30">
        <f>'Eingabe Kommune'!G13*'Eingabe Deutschlandfaktoren'!G10/1000</f>
        <v>0</v>
      </c>
      <c r="H9" s="30">
        <f>'Eingabe Kommune'!H13*'Eingabe Deutschlandfaktoren'!H10/1000</f>
        <v>0</v>
      </c>
      <c r="I9" s="30">
        <f>'Eingabe Kommune'!I13*'Eingabe Deutschlandfaktoren'!I10/1000</f>
        <v>0</v>
      </c>
      <c r="J9" s="30">
        <f>'Eingabe Kommune'!J13*'Eingabe Deutschlandfaktoren'!J10/1000</f>
        <v>0</v>
      </c>
      <c r="K9" s="30">
        <f>'Eingabe Kommune'!K13*'Eingabe Deutschlandfaktoren'!K10/1000</f>
        <v>0</v>
      </c>
      <c r="L9" s="30">
        <f>'Eingabe Kommune'!L13*'Eingabe Deutschlandfaktoren'!L10/1000</f>
        <v>0</v>
      </c>
      <c r="M9" s="30">
        <f>'Eingabe Kommune'!M13*'Eingabe Deutschlandfaktoren'!M10/1000</f>
        <v>0</v>
      </c>
      <c r="N9" s="30">
        <f>'Eingabe Kommune'!N13*'Eingabe Deutschlandfaktoren'!N10/1000</f>
        <v>0</v>
      </c>
      <c r="O9" s="30">
        <f>'Eingabe Kommune'!O13*'Eingabe Deutschlandfaktoren'!O10/1000</f>
        <v>0</v>
      </c>
      <c r="P9" s="30">
        <f>'Eingabe Kommune'!P13*'Eingabe Deutschlandfaktoren'!P10/1000</f>
        <v>0</v>
      </c>
      <c r="Q9" s="30">
        <f>'Eingabe Kommune'!Q13*'Eingabe Deutschlandfaktoren'!Q10/1000</f>
        <v>0</v>
      </c>
      <c r="R9" s="30">
        <f>'Eingabe Kommune'!R13*'Eingabe Deutschlandfaktoren'!R10/1000</f>
        <v>0</v>
      </c>
      <c r="S9" s="30">
        <f>'Eingabe Kommune'!S13*'Eingabe Deutschlandfaktoren'!S10/1000</f>
        <v>0</v>
      </c>
      <c r="T9" s="30">
        <f>'Eingabe Kommune'!T13*'Eingabe Deutschlandfaktoren'!T10/1000</f>
        <v>0</v>
      </c>
      <c r="U9" s="30">
        <f>'Eingabe Kommune'!U13*'Eingabe Deutschlandfaktoren'!U10/1000</f>
        <v>0</v>
      </c>
      <c r="V9" s="30">
        <f>'Eingabe Kommune'!V13*'Eingabe Deutschlandfaktoren'!V10/1000</f>
        <v>0</v>
      </c>
      <c r="W9" s="30">
        <f>'Eingabe Kommune'!W13*'Eingabe Deutschlandfaktoren'!W10/1000</f>
        <v>0</v>
      </c>
      <c r="X9" s="30">
        <f>'Eingabe Kommune'!X13*'Eingabe Deutschlandfaktoren'!X10/1000</f>
        <v>0</v>
      </c>
      <c r="Y9" s="30">
        <f>'Eingabe Kommune'!Y13*'Eingabe Deutschlandfaktoren'!Y10/1000</f>
        <v>0</v>
      </c>
      <c r="Z9" s="3"/>
      <c r="AA9" s="3"/>
    </row>
    <row r="10" spans="1:246" outlineLevel="1" x14ac:dyDescent="0.2">
      <c r="A10" s="49" t="s">
        <v>13</v>
      </c>
      <c r="B10" s="49" t="s">
        <v>22</v>
      </c>
      <c r="C10" s="49" t="s">
        <v>15</v>
      </c>
      <c r="D10" s="3" t="s">
        <v>188</v>
      </c>
      <c r="E10" s="30">
        <f>'Eingabe Kommune'!E14*'Eingabe Deutschlandfaktoren'!E$13*'Eingabe Deutschlandfaktoren'!E$11/1000</f>
        <v>58941768.303198203</v>
      </c>
      <c r="F10" s="30">
        <f>'Eingabe Kommune'!F14*'Eingabe Deutschlandfaktoren'!F$13*'Eingabe Deutschlandfaktoren'!F$11/1000</f>
        <v>0</v>
      </c>
      <c r="G10" s="30">
        <f>'Eingabe Kommune'!G14*'Eingabe Deutschlandfaktoren'!G$13*'Eingabe Deutschlandfaktoren'!G$11/1000</f>
        <v>0</v>
      </c>
      <c r="H10" s="30">
        <f>'Eingabe Kommune'!H14*'Eingabe Deutschlandfaktoren'!H$13*'Eingabe Deutschlandfaktoren'!H$11/1000</f>
        <v>0</v>
      </c>
      <c r="I10" s="30">
        <f>'Eingabe Kommune'!I14*'Eingabe Deutschlandfaktoren'!I$13*'Eingabe Deutschlandfaktoren'!I$11/1000</f>
        <v>0</v>
      </c>
      <c r="J10" s="30">
        <f>'Eingabe Kommune'!J14*'Eingabe Deutschlandfaktoren'!J$13*'Eingabe Deutschlandfaktoren'!J$11/1000</f>
        <v>0</v>
      </c>
      <c r="K10" s="30">
        <f>'Eingabe Kommune'!K14*'Eingabe Deutschlandfaktoren'!K$13*'Eingabe Deutschlandfaktoren'!K$11/1000</f>
        <v>0</v>
      </c>
      <c r="L10" s="30">
        <f>'Eingabe Kommune'!L14*'Eingabe Deutschlandfaktoren'!L$13*'Eingabe Deutschlandfaktoren'!L$11/1000</f>
        <v>0</v>
      </c>
      <c r="M10" s="30">
        <f>'Eingabe Kommune'!M14*'Eingabe Deutschlandfaktoren'!M$13*'Eingabe Deutschlandfaktoren'!M$11/1000</f>
        <v>0</v>
      </c>
      <c r="N10" s="30">
        <f>'Eingabe Kommune'!N14*'Eingabe Deutschlandfaktoren'!N$13*'Eingabe Deutschlandfaktoren'!N$11/1000</f>
        <v>0</v>
      </c>
      <c r="O10" s="30">
        <f>'Eingabe Kommune'!O14*'Eingabe Deutschlandfaktoren'!O$13*'Eingabe Deutschlandfaktoren'!O$11/1000</f>
        <v>0</v>
      </c>
      <c r="P10" s="30">
        <f>'Eingabe Kommune'!P14*'Eingabe Deutschlandfaktoren'!P$13*'Eingabe Deutschlandfaktoren'!P$11/1000</f>
        <v>0</v>
      </c>
      <c r="Q10" s="30">
        <f>'Eingabe Kommune'!Q14*'Eingabe Deutschlandfaktoren'!Q$13*'Eingabe Deutschlandfaktoren'!Q$11/1000</f>
        <v>0</v>
      </c>
      <c r="R10" s="30">
        <f>'Eingabe Kommune'!R14*'Eingabe Deutschlandfaktoren'!R$13*'Eingabe Deutschlandfaktoren'!R$11/1000</f>
        <v>0</v>
      </c>
      <c r="S10" s="30">
        <f>'Eingabe Kommune'!S14*'Eingabe Deutschlandfaktoren'!S$13*'Eingabe Deutschlandfaktoren'!S$11/1000</f>
        <v>0</v>
      </c>
      <c r="T10" s="30">
        <f>'Eingabe Kommune'!T14*'Eingabe Deutschlandfaktoren'!T$13*'Eingabe Deutschlandfaktoren'!T$11/1000</f>
        <v>0</v>
      </c>
      <c r="U10" s="30">
        <f>'Eingabe Kommune'!U14*'Eingabe Deutschlandfaktoren'!U$13*'Eingabe Deutschlandfaktoren'!U$11/1000</f>
        <v>0</v>
      </c>
      <c r="V10" s="30">
        <f>'Eingabe Kommune'!V14*'Eingabe Deutschlandfaktoren'!V$13*'Eingabe Deutschlandfaktoren'!V$11/1000</f>
        <v>0</v>
      </c>
      <c r="W10" s="30">
        <f>'Eingabe Kommune'!W14*'Eingabe Deutschlandfaktoren'!W$13*'Eingabe Deutschlandfaktoren'!W$11/1000</f>
        <v>0</v>
      </c>
      <c r="X10" s="30">
        <f>'Eingabe Kommune'!X14*'Eingabe Deutschlandfaktoren'!X$13*'Eingabe Deutschlandfaktoren'!X$11/1000</f>
        <v>0</v>
      </c>
      <c r="Y10" s="30">
        <f>'Eingabe Kommune'!Y14*'Eingabe Deutschlandfaktoren'!Y$13*'Eingabe Deutschlandfaktoren'!Y$11/1000</f>
        <v>0</v>
      </c>
      <c r="Z10" s="3"/>
      <c r="AA10" s="3"/>
    </row>
    <row r="11" spans="1:246" outlineLevel="1" x14ac:dyDescent="0.2">
      <c r="A11" s="49" t="s">
        <v>13</v>
      </c>
      <c r="B11" s="49" t="s">
        <v>22</v>
      </c>
      <c r="C11" s="49" t="s">
        <v>18</v>
      </c>
      <c r="D11" s="3" t="s">
        <v>188</v>
      </c>
      <c r="E11" s="30">
        <f>'Eingabe Kommune'!E15*'Eingabe Deutschlandfaktoren'!E$13*'Eingabe Deutschlandfaktoren'!E$11/1000</f>
        <v>20253755.949912801</v>
      </c>
      <c r="F11" s="30">
        <f>'Eingabe Kommune'!F15*'Eingabe Deutschlandfaktoren'!F$13*'Eingabe Deutschlandfaktoren'!F$11/1000</f>
        <v>0</v>
      </c>
      <c r="G11" s="30">
        <f>'Eingabe Kommune'!G15*'Eingabe Deutschlandfaktoren'!G$13*'Eingabe Deutschlandfaktoren'!G$11/1000</f>
        <v>0</v>
      </c>
      <c r="H11" s="30">
        <f>'Eingabe Kommune'!H15*'Eingabe Deutschlandfaktoren'!H$13*'Eingabe Deutschlandfaktoren'!H$11/1000</f>
        <v>0</v>
      </c>
      <c r="I11" s="30">
        <f>'Eingabe Kommune'!I15*'Eingabe Deutschlandfaktoren'!I$13*'Eingabe Deutschlandfaktoren'!I$11/1000</f>
        <v>0</v>
      </c>
      <c r="J11" s="30">
        <f>'Eingabe Kommune'!J15*'Eingabe Deutschlandfaktoren'!J$13*'Eingabe Deutschlandfaktoren'!J$11/1000</f>
        <v>0</v>
      </c>
      <c r="K11" s="30">
        <f>'Eingabe Kommune'!K15*'Eingabe Deutschlandfaktoren'!K$13*'Eingabe Deutschlandfaktoren'!K$11/1000</f>
        <v>0</v>
      </c>
      <c r="L11" s="30">
        <f>'Eingabe Kommune'!L15*'Eingabe Deutschlandfaktoren'!L$13*'Eingabe Deutschlandfaktoren'!L$11/1000</f>
        <v>0</v>
      </c>
      <c r="M11" s="30">
        <f>'Eingabe Kommune'!M15*'Eingabe Deutschlandfaktoren'!M$13*'Eingabe Deutschlandfaktoren'!M$11/1000</f>
        <v>0</v>
      </c>
      <c r="N11" s="30">
        <f>'Eingabe Kommune'!N15*'Eingabe Deutschlandfaktoren'!N$13*'Eingabe Deutschlandfaktoren'!N$11/1000</f>
        <v>0</v>
      </c>
      <c r="O11" s="30">
        <f>'Eingabe Kommune'!O15*'Eingabe Deutschlandfaktoren'!O$13*'Eingabe Deutschlandfaktoren'!O$11/1000</f>
        <v>0</v>
      </c>
      <c r="P11" s="30">
        <f>'Eingabe Kommune'!P15*'Eingabe Deutschlandfaktoren'!P$13*'Eingabe Deutschlandfaktoren'!P$11/1000</f>
        <v>0</v>
      </c>
      <c r="Q11" s="30">
        <f>'Eingabe Kommune'!Q15*'Eingabe Deutschlandfaktoren'!Q$13*'Eingabe Deutschlandfaktoren'!Q$11/1000</f>
        <v>0</v>
      </c>
      <c r="R11" s="30">
        <f>'Eingabe Kommune'!R15*'Eingabe Deutschlandfaktoren'!R$13*'Eingabe Deutschlandfaktoren'!R$11/1000</f>
        <v>0</v>
      </c>
      <c r="S11" s="30">
        <f>'Eingabe Kommune'!S15*'Eingabe Deutschlandfaktoren'!S$13*'Eingabe Deutschlandfaktoren'!S$11/1000</f>
        <v>0</v>
      </c>
      <c r="T11" s="30">
        <f>'Eingabe Kommune'!T15*'Eingabe Deutschlandfaktoren'!T$13*'Eingabe Deutschlandfaktoren'!T$11/1000</f>
        <v>0</v>
      </c>
      <c r="U11" s="30">
        <f>'Eingabe Kommune'!U15*'Eingabe Deutschlandfaktoren'!U$13*'Eingabe Deutschlandfaktoren'!U$11/1000</f>
        <v>0</v>
      </c>
      <c r="V11" s="30">
        <f>'Eingabe Kommune'!V15*'Eingabe Deutschlandfaktoren'!V$13*'Eingabe Deutschlandfaktoren'!V$11/1000</f>
        <v>0</v>
      </c>
      <c r="W11" s="30">
        <f>'Eingabe Kommune'!W15*'Eingabe Deutschlandfaktoren'!W$13*'Eingabe Deutschlandfaktoren'!W$11/1000</f>
        <v>0</v>
      </c>
      <c r="X11" s="30">
        <f>'Eingabe Kommune'!X15*'Eingabe Deutschlandfaktoren'!X$13*'Eingabe Deutschlandfaktoren'!X$11/1000</f>
        <v>0</v>
      </c>
      <c r="Y11" s="30">
        <f>'Eingabe Kommune'!Y15*'Eingabe Deutschlandfaktoren'!Y$13*'Eingabe Deutschlandfaktoren'!Y$11/1000</f>
        <v>0</v>
      </c>
      <c r="Z11" s="3"/>
      <c r="AA11" s="3"/>
    </row>
    <row r="12" spans="1:246" outlineLevel="1" x14ac:dyDescent="0.2">
      <c r="A12" s="49" t="s">
        <v>13</v>
      </c>
      <c r="B12" s="49" t="s">
        <v>22</v>
      </c>
      <c r="C12" s="49" t="s">
        <v>19</v>
      </c>
      <c r="D12" s="3" t="s">
        <v>188</v>
      </c>
      <c r="E12" s="30">
        <f>'Eingabe Kommune'!E16*'Eingabe Deutschlandfaktoren'!E$13*'Eingabe Deutschlandfaktoren'!E$11/1000</f>
        <v>34622931.210749</v>
      </c>
      <c r="F12" s="30">
        <f>'Eingabe Kommune'!F16*'Eingabe Deutschlandfaktoren'!F$13*'Eingabe Deutschlandfaktoren'!F$11/1000</f>
        <v>0</v>
      </c>
      <c r="G12" s="30">
        <f>'Eingabe Kommune'!G16*'Eingabe Deutschlandfaktoren'!G$13*'Eingabe Deutschlandfaktoren'!G$11/1000</f>
        <v>0</v>
      </c>
      <c r="H12" s="30">
        <f>'Eingabe Kommune'!H16*'Eingabe Deutschlandfaktoren'!H$13*'Eingabe Deutschlandfaktoren'!H$11/1000</f>
        <v>0</v>
      </c>
      <c r="I12" s="30">
        <f>'Eingabe Kommune'!I16*'Eingabe Deutschlandfaktoren'!I$13*'Eingabe Deutschlandfaktoren'!I$11/1000</f>
        <v>0</v>
      </c>
      <c r="J12" s="30">
        <f>'Eingabe Kommune'!J16*'Eingabe Deutschlandfaktoren'!J$13*'Eingabe Deutschlandfaktoren'!J$11/1000</f>
        <v>0</v>
      </c>
      <c r="K12" s="30">
        <f>'Eingabe Kommune'!K16*'Eingabe Deutschlandfaktoren'!K$13*'Eingabe Deutschlandfaktoren'!K$11/1000</f>
        <v>0</v>
      </c>
      <c r="L12" s="30">
        <f>'Eingabe Kommune'!L16*'Eingabe Deutschlandfaktoren'!L$13*'Eingabe Deutschlandfaktoren'!L$11/1000</f>
        <v>0</v>
      </c>
      <c r="M12" s="30">
        <f>'Eingabe Kommune'!M16*'Eingabe Deutschlandfaktoren'!M$13*'Eingabe Deutschlandfaktoren'!M$11/1000</f>
        <v>0</v>
      </c>
      <c r="N12" s="30">
        <f>'Eingabe Kommune'!N16*'Eingabe Deutschlandfaktoren'!N$13*'Eingabe Deutschlandfaktoren'!N$11/1000</f>
        <v>0</v>
      </c>
      <c r="O12" s="30">
        <f>'Eingabe Kommune'!O16*'Eingabe Deutschlandfaktoren'!O$13*'Eingabe Deutschlandfaktoren'!O$11/1000</f>
        <v>0</v>
      </c>
      <c r="P12" s="30">
        <f>'Eingabe Kommune'!P16*'Eingabe Deutschlandfaktoren'!P$13*'Eingabe Deutschlandfaktoren'!P$11/1000</f>
        <v>0</v>
      </c>
      <c r="Q12" s="30">
        <f>'Eingabe Kommune'!Q16*'Eingabe Deutschlandfaktoren'!Q$13*'Eingabe Deutschlandfaktoren'!Q$11/1000</f>
        <v>0</v>
      </c>
      <c r="R12" s="30">
        <f>'Eingabe Kommune'!R16*'Eingabe Deutschlandfaktoren'!R$13*'Eingabe Deutschlandfaktoren'!R$11/1000</f>
        <v>0</v>
      </c>
      <c r="S12" s="30">
        <f>'Eingabe Kommune'!S16*'Eingabe Deutschlandfaktoren'!S$13*'Eingabe Deutschlandfaktoren'!S$11/1000</f>
        <v>0</v>
      </c>
      <c r="T12" s="30">
        <f>'Eingabe Kommune'!T16*'Eingabe Deutschlandfaktoren'!T$13*'Eingabe Deutschlandfaktoren'!T$11/1000</f>
        <v>0</v>
      </c>
      <c r="U12" s="30">
        <f>'Eingabe Kommune'!U16*'Eingabe Deutschlandfaktoren'!U$13*'Eingabe Deutschlandfaktoren'!U$11/1000</f>
        <v>0</v>
      </c>
      <c r="V12" s="30">
        <f>'Eingabe Kommune'!V16*'Eingabe Deutschlandfaktoren'!V$13*'Eingabe Deutschlandfaktoren'!V$11/1000</f>
        <v>0</v>
      </c>
      <c r="W12" s="30">
        <f>'Eingabe Kommune'!W16*'Eingabe Deutschlandfaktoren'!W$13*'Eingabe Deutschlandfaktoren'!W$11/1000</f>
        <v>0</v>
      </c>
      <c r="X12" s="30">
        <f>'Eingabe Kommune'!X16*'Eingabe Deutschlandfaktoren'!X$13*'Eingabe Deutschlandfaktoren'!X$11/1000</f>
        <v>0</v>
      </c>
      <c r="Y12" s="30">
        <f>'Eingabe Kommune'!Y16*'Eingabe Deutschlandfaktoren'!Y$13*'Eingabe Deutschlandfaktoren'!Y$11/1000</f>
        <v>0</v>
      </c>
      <c r="Z12" s="3"/>
      <c r="AA12" s="3"/>
    </row>
    <row r="13" spans="1:246" outlineLevel="1" x14ac:dyDescent="0.2">
      <c r="A13" s="49" t="s">
        <v>13</v>
      </c>
      <c r="B13" s="49" t="s">
        <v>23</v>
      </c>
      <c r="C13" s="49" t="s">
        <v>15</v>
      </c>
      <c r="D13" s="3" t="s">
        <v>188</v>
      </c>
      <c r="E13" s="30">
        <f>'Eingabe Kommune'!E17*'Eingabe Kommune'!E$24/1000</f>
        <v>16979271.954598207</v>
      </c>
      <c r="F13" s="30">
        <f>'Eingabe Kommune'!F17*'Eingabe Kommune'!F$24/1000</f>
        <v>0</v>
      </c>
      <c r="G13" s="30">
        <f>'Eingabe Kommune'!G17*'Eingabe Kommune'!G$24/1000</f>
        <v>0</v>
      </c>
      <c r="H13" s="30">
        <f>'Eingabe Kommune'!H17*'Eingabe Kommune'!H$24/1000</f>
        <v>0</v>
      </c>
      <c r="I13" s="30">
        <f>'Eingabe Kommune'!I17*'Eingabe Kommune'!I$24/1000</f>
        <v>0</v>
      </c>
      <c r="J13" s="30">
        <f>'Eingabe Kommune'!J17*'Eingabe Kommune'!J$24/1000</f>
        <v>0</v>
      </c>
      <c r="K13" s="30">
        <f>'Eingabe Kommune'!K17*'Eingabe Kommune'!K$24/1000</f>
        <v>0</v>
      </c>
      <c r="L13" s="30">
        <f>'Eingabe Kommune'!L17*'Eingabe Kommune'!L$24/1000</f>
        <v>0</v>
      </c>
      <c r="M13" s="30">
        <f>'Eingabe Kommune'!M17*'Eingabe Kommune'!M$24/1000</f>
        <v>0</v>
      </c>
      <c r="N13" s="30">
        <f>'Eingabe Kommune'!N17*'Eingabe Kommune'!N$24/1000</f>
        <v>0</v>
      </c>
      <c r="O13" s="30">
        <f>'Eingabe Kommune'!O17*'Eingabe Kommune'!O$24/1000</f>
        <v>0</v>
      </c>
      <c r="P13" s="30">
        <f>'Eingabe Kommune'!P17*'Eingabe Kommune'!P$24/1000</f>
        <v>0</v>
      </c>
      <c r="Q13" s="30">
        <f>'Eingabe Kommune'!Q17*'Eingabe Kommune'!Q$24/1000</f>
        <v>0</v>
      </c>
      <c r="R13" s="30">
        <f>'Eingabe Kommune'!R17*'Eingabe Kommune'!R$24/1000</f>
        <v>0</v>
      </c>
      <c r="S13" s="30">
        <f>'Eingabe Kommune'!S17*'Eingabe Kommune'!S$24/1000</f>
        <v>0</v>
      </c>
      <c r="T13" s="30">
        <f>'Eingabe Kommune'!T17*'Eingabe Kommune'!T$24/1000</f>
        <v>0</v>
      </c>
      <c r="U13" s="30">
        <f>'Eingabe Kommune'!U17*'Eingabe Kommune'!U$24/1000</f>
        <v>0</v>
      </c>
      <c r="V13" s="30">
        <f>'Eingabe Kommune'!V17*'Eingabe Kommune'!V$24/1000</f>
        <v>0</v>
      </c>
      <c r="W13" s="30">
        <f>'Eingabe Kommune'!W17*'Eingabe Kommune'!W$24/1000</f>
        <v>0</v>
      </c>
      <c r="X13" s="30">
        <f>'Eingabe Kommune'!X17*'Eingabe Kommune'!X$24/1000</f>
        <v>0</v>
      </c>
      <c r="Y13" s="30">
        <f>'Eingabe Kommune'!Y17*'Eingabe Kommune'!Y$24/1000</f>
        <v>0</v>
      </c>
      <c r="Z13" s="3"/>
      <c r="AA13" s="3"/>
    </row>
    <row r="14" spans="1:246" outlineLevel="1" x14ac:dyDescent="0.2">
      <c r="A14" s="49" t="s">
        <v>13</v>
      </c>
      <c r="B14" s="49" t="s">
        <v>23</v>
      </c>
      <c r="C14" s="49" t="s">
        <v>18</v>
      </c>
      <c r="D14" s="3" t="s">
        <v>188</v>
      </c>
      <c r="E14" s="30">
        <f>'Eingabe Kommune'!E18*'Eingabe Kommune'!E$24/1000</f>
        <v>2483240.8838261794</v>
      </c>
      <c r="F14" s="30">
        <f>'Eingabe Kommune'!F18*'Eingabe Kommune'!F$24/1000</f>
        <v>0</v>
      </c>
      <c r="G14" s="30">
        <f>'Eingabe Kommune'!G18*'Eingabe Kommune'!G$24/1000</f>
        <v>0</v>
      </c>
      <c r="H14" s="30">
        <f>'Eingabe Kommune'!H18*'Eingabe Kommune'!H$24/1000</f>
        <v>0</v>
      </c>
      <c r="I14" s="30">
        <f>'Eingabe Kommune'!I18*'Eingabe Kommune'!I$24/1000</f>
        <v>0</v>
      </c>
      <c r="J14" s="30">
        <f>'Eingabe Kommune'!J18*'Eingabe Kommune'!J$24/1000</f>
        <v>0</v>
      </c>
      <c r="K14" s="30">
        <f>'Eingabe Kommune'!K18*'Eingabe Kommune'!K$24/1000</f>
        <v>0</v>
      </c>
      <c r="L14" s="30">
        <f>'Eingabe Kommune'!L18*'Eingabe Kommune'!L$24/1000</f>
        <v>0</v>
      </c>
      <c r="M14" s="30">
        <f>'Eingabe Kommune'!M18*'Eingabe Kommune'!M$24/1000</f>
        <v>0</v>
      </c>
      <c r="N14" s="30">
        <f>'Eingabe Kommune'!N18*'Eingabe Kommune'!N$24/1000</f>
        <v>0</v>
      </c>
      <c r="O14" s="30">
        <f>'Eingabe Kommune'!O18*'Eingabe Kommune'!O$24/1000</f>
        <v>0</v>
      </c>
      <c r="P14" s="30">
        <f>'Eingabe Kommune'!P18*'Eingabe Kommune'!P$24/1000</f>
        <v>0</v>
      </c>
      <c r="Q14" s="30">
        <f>'Eingabe Kommune'!Q18*'Eingabe Kommune'!Q$24/1000</f>
        <v>0</v>
      </c>
      <c r="R14" s="30">
        <f>'Eingabe Kommune'!R18*'Eingabe Kommune'!R$24/1000</f>
        <v>0</v>
      </c>
      <c r="S14" s="30">
        <f>'Eingabe Kommune'!S18*'Eingabe Kommune'!S$24/1000</f>
        <v>0</v>
      </c>
      <c r="T14" s="30">
        <f>'Eingabe Kommune'!T18*'Eingabe Kommune'!T$24/1000</f>
        <v>0</v>
      </c>
      <c r="U14" s="30">
        <f>'Eingabe Kommune'!U18*'Eingabe Kommune'!U$24/1000</f>
        <v>0</v>
      </c>
      <c r="V14" s="30">
        <f>'Eingabe Kommune'!V18*'Eingabe Kommune'!V$24/1000</f>
        <v>0</v>
      </c>
      <c r="W14" s="30">
        <f>'Eingabe Kommune'!W18*'Eingabe Kommune'!W$24/1000</f>
        <v>0</v>
      </c>
      <c r="X14" s="30">
        <f>'Eingabe Kommune'!X18*'Eingabe Kommune'!X$24/1000</f>
        <v>0</v>
      </c>
      <c r="Y14" s="30">
        <f>'Eingabe Kommune'!Y18*'Eingabe Kommune'!Y$24/1000</f>
        <v>0</v>
      </c>
      <c r="Z14" s="3"/>
      <c r="AA14" s="3"/>
    </row>
    <row r="15" spans="1:246" outlineLevel="1" x14ac:dyDescent="0.2">
      <c r="A15" s="49" t="s">
        <v>13</v>
      </c>
      <c r="B15" s="49" t="s">
        <v>23</v>
      </c>
      <c r="C15" s="49" t="s">
        <v>19</v>
      </c>
      <c r="D15" s="3" t="s">
        <v>188</v>
      </c>
      <c r="E15" s="30">
        <f>'Eingabe Kommune'!E19*'Eingabe Kommune'!E$24/1000</f>
        <v>3220754.0742980693</v>
      </c>
      <c r="F15" s="30">
        <f>'Eingabe Kommune'!F19*'Eingabe Kommune'!F$24/1000</f>
        <v>0</v>
      </c>
      <c r="G15" s="30">
        <f>'Eingabe Kommune'!G19*'Eingabe Kommune'!G$24/1000</f>
        <v>0</v>
      </c>
      <c r="H15" s="30">
        <f>'Eingabe Kommune'!H19*'Eingabe Kommune'!H$24/1000</f>
        <v>0</v>
      </c>
      <c r="I15" s="30">
        <f>'Eingabe Kommune'!I19*'Eingabe Kommune'!I$24/1000</f>
        <v>0</v>
      </c>
      <c r="J15" s="30">
        <f>'Eingabe Kommune'!J19*'Eingabe Kommune'!J$24/1000</f>
        <v>0</v>
      </c>
      <c r="K15" s="30">
        <f>'Eingabe Kommune'!K19*'Eingabe Kommune'!K$24/1000</f>
        <v>0</v>
      </c>
      <c r="L15" s="30">
        <f>'Eingabe Kommune'!L19*'Eingabe Kommune'!L$24/1000</f>
        <v>0</v>
      </c>
      <c r="M15" s="30">
        <f>'Eingabe Kommune'!M19*'Eingabe Kommune'!M$24/1000</f>
        <v>0</v>
      </c>
      <c r="N15" s="30">
        <f>'Eingabe Kommune'!N19*'Eingabe Kommune'!N$24/1000</f>
        <v>0</v>
      </c>
      <c r="O15" s="30">
        <f>'Eingabe Kommune'!O19*'Eingabe Kommune'!O$24/1000</f>
        <v>0</v>
      </c>
      <c r="P15" s="30">
        <f>'Eingabe Kommune'!P19*'Eingabe Kommune'!P$24/1000</f>
        <v>0</v>
      </c>
      <c r="Q15" s="30">
        <f>'Eingabe Kommune'!Q19*'Eingabe Kommune'!Q$24/1000</f>
        <v>0</v>
      </c>
      <c r="R15" s="30">
        <f>'Eingabe Kommune'!R19*'Eingabe Kommune'!R$24/1000</f>
        <v>0</v>
      </c>
      <c r="S15" s="30">
        <f>'Eingabe Kommune'!S19*'Eingabe Kommune'!S$24/1000</f>
        <v>0</v>
      </c>
      <c r="T15" s="30">
        <f>'Eingabe Kommune'!T19*'Eingabe Kommune'!T$24/1000</f>
        <v>0</v>
      </c>
      <c r="U15" s="30">
        <f>'Eingabe Kommune'!U19*'Eingabe Kommune'!U$24/1000</f>
        <v>0</v>
      </c>
      <c r="V15" s="30">
        <f>'Eingabe Kommune'!V19*'Eingabe Kommune'!V$24/1000</f>
        <v>0</v>
      </c>
      <c r="W15" s="30">
        <f>'Eingabe Kommune'!W19*'Eingabe Kommune'!W$24/1000</f>
        <v>0</v>
      </c>
      <c r="X15" s="30">
        <f>'Eingabe Kommune'!X19*'Eingabe Kommune'!X$24/1000</f>
        <v>0</v>
      </c>
      <c r="Y15" s="30">
        <f>'Eingabe Kommune'!Y19*'Eingabe Kommune'!Y$24/1000</f>
        <v>0</v>
      </c>
      <c r="Z15" s="3"/>
      <c r="AA15" s="3"/>
    </row>
    <row r="16" spans="1:246" outlineLevel="1" x14ac:dyDescent="0.2">
      <c r="A16" s="49" t="s">
        <v>13</v>
      </c>
      <c r="B16" s="49" t="s">
        <v>24</v>
      </c>
      <c r="C16" s="49" t="s">
        <v>15</v>
      </c>
      <c r="D16" s="3" t="s">
        <v>188</v>
      </c>
      <c r="E16" s="30">
        <f>'Eingabe Kommune'!E20*'Eingabe Deutschlandfaktoren'!E$12/1000</f>
        <v>20492872.56720775</v>
      </c>
      <c r="F16" s="30">
        <f>'Eingabe Kommune'!F20*'Eingabe Deutschlandfaktoren'!F$12/1000</f>
        <v>0</v>
      </c>
      <c r="G16" s="30">
        <f>'Eingabe Kommune'!G20*'Eingabe Deutschlandfaktoren'!G$12/1000</f>
        <v>0</v>
      </c>
      <c r="H16" s="30">
        <f>'Eingabe Kommune'!H20*'Eingabe Deutschlandfaktoren'!H$12/1000</f>
        <v>0</v>
      </c>
      <c r="I16" s="30">
        <f>'Eingabe Kommune'!I20*'Eingabe Deutschlandfaktoren'!I$12/1000</f>
        <v>0</v>
      </c>
      <c r="J16" s="30">
        <f>'Eingabe Kommune'!J20*'Eingabe Deutschlandfaktoren'!J$12/1000</f>
        <v>0</v>
      </c>
      <c r="K16" s="30">
        <f>'Eingabe Kommune'!K20*'Eingabe Deutschlandfaktoren'!K$12/1000</f>
        <v>0</v>
      </c>
      <c r="L16" s="30">
        <f>'Eingabe Kommune'!L20*'Eingabe Deutschlandfaktoren'!L$12/1000</f>
        <v>0</v>
      </c>
      <c r="M16" s="30">
        <f>'Eingabe Kommune'!M20*'Eingabe Deutschlandfaktoren'!M$12/1000</f>
        <v>0</v>
      </c>
      <c r="N16" s="30">
        <f>'Eingabe Kommune'!N20*'Eingabe Deutschlandfaktoren'!N$12/1000</f>
        <v>0</v>
      </c>
      <c r="O16" s="30">
        <f>'Eingabe Kommune'!O20*'Eingabe Deutschlandfaktoren'!O$12/1000</f>
        <v>0</v>
      </c>
      <c r="P16" s="30">
        <f>'Eingabe Kommune'!P20*'Eingabe Deutschlandfaktoren'!P$12/1000</f>
        <v>0</v>
      </c>
      <c r="Q16" s="30">
        <f>'Eingabe Kommune'!Q20*'Eingabe Deutschlandfaktoren'!Q$12/1000</f>
        <v>0</v>
      </c>
      <c r="R16" s="30">
        <f>'Eingabe Kommune'!R20*'Eingabe Deutschlandfaktoren'!R$12/1000</f>
        <v>0</v>
      </c>
      <c r="S16" s="30">
        <f>'Eingabe Kommune'!S20*'Eingabe Deutschlandfaktoren'!S$12/1000</f>
        <v>0</v>
      </c>
      <c r="T16" s="30">
        <f>'Eingabe Kommune'!T20*'Eingabe Deutschlandfaktoren'!T$12/1000</f>
        <v>0</v>
      </c>
      <c r="U16" s="30">
        <f>'Eingabe Kommune'!U20*'Eingabe Deutschlandfaktoren'!U$12/1000</f>
        <v>0</v>
      </c>
      <c r="V16" s="30">
        <f>'Eingabe Kommune'!V20*'Eingabe Deutschlandfaktoren'!V$12/1000</f>
        <v>0</v>
      </c>
      <c r="W16" s="30">
        <f>'Eingabe Kommune'!W20*'Eingabe Deutschlandfaktoren'!W$12/1000</f>
        <v>0</v>
      </c>
      <c r="X16" s="30">
        <f>'Eingabe Kommune'!X20*'Eingabe Deutschlandfaktoren'!X$12/1000</f>
        <v>0</v>
      </c>
      <c r="Y16" s="30">
        <f>'Eingabe Kommune'!Y20*'Eingabe Deutschlandfaktoren'!Y$12/1000</f>
        <v>0</v>
      </c>
      <c r="Z16" s="3"/>
      <c r="AA16" s="3"/>
    </row>
    <row r="17" spans="1:246" outlineLevel="1" x14ac:dyDescent="0.2">
      <c r="A17" s="49" t="s">
        <v>13</v>
      </c>
      <c r="B17" s="49" t="s">
        <v>24</v>
      </c>
      <c r="C17" s="49" t="s">
        <v>18</v>
      </c>
      <c r="D17" s="3" t="s">
        <v>188</v>
      </c>
      <c r="E17" s="30">
        <f>'Eingabe Kommune'!E21*'Eingabe Deutschlandfaktoren'!E$12/1000</f>
        <v>4175351.8265834474</v>
      </c>
      <c r="F17" s="30">
        <f>'Eingabe Kommune'!F21*'Eingabe Deutschlandfaktoren'!F$12/1000</f>
        <v>0</v>
      </c>
      <c r="G17" s="30">
        <f>'Eingabe Kommune'!G21*'Eingabe Deutschlandfaktoren'!G$12/1000</f>
        <v>0</v>
      </c>
      <c r="H17" s="30">
        <f>'Eingabe Kommune'!H21*'Eingabe Deutschlandfaktoren'!H$12/1000</f>
        <v>0</v>
      </c>
      <c r="I17" s="30">
        <f>'Eingabe Kommune'!I21*'Eingabe Deutschlandfaktoren'!I$12/1000</f>
        <v>0</v>
      </c>
      <c r="J17" s="30">
        <f>'Eingabe Kommune'!J21*'Eingabe Deutschlandfaktoren'!J$12/1000</f>
        <v>0</v>
      </c>
      <c r="K17" s="30">
        <f>'Eingabe Kommune'!K21*'Eingabe Deutschlandfaktoren'!K$12/1000</f>
        <v>0</v>
      </c>
      <c r="L17" s="30">
        <f>'Eingabe Kommune'!L21*'Eingabe Deutschlandfaktoren'!L$12/1000</f>
        <v>0</v>
      </c>
      <c r="M17" s="30">
        <f>'Eingabe Kommune'!M21*'Eingabe Deutschlandfaktoren'!M$12/1000</f>
        <v>0</v>
      </c>
      <c r="N17" s="30">
        <f>'Eingabe Kommune'!N21*'Eingabe Deutschlandfaktoren'!N$12/1000</f>
        <v>0</v>
      </c>
      <c r="O17" s="30">
        <f>'Eingabe Kommune'!O21*'Eingabe Deutschlandfaktoren'!O$12/1000</f>
        <v>0</v>
      </c>
      <c r="P17" s="30">
        <f>'Eingabe Kommune'!P21*'Eingabe Deutschlandfaktoren'!P$12/1000</f>
        <v>0</v>
      </c>
      <c r="Q17" s="30">
        <f>'Eingabe Kommune'!Q21*'Eingabe Deutschlandfaktoren'!Q$12/1000</f>
        <v>0</v>
      </c>
      <c r="R17" s="30">
        <f>'Eingabe Kommune'!R21*'Eingabe Deutschlandfaktoren'!R$12/1000</f>
        <v>0</v>
      </c>
      <c r="S17" s="30">
        <f>'Eingabe Kommune'!S21*'Eingabe Deutschlandfaktoren'!S$12/1000</f>
        <v>0</v>
      </c>
      <c r="T17" s="30">
        <f>'Eingabe Kommune'!T21*'Eingabe Deutschlandfaktoren'!T$12/1000</f>
        <v>0</v>
      </c>
      <c r="U17" s="30">
        <f>'Eingabe Kommune'!U21*'Eingabe Deutschlandfaktoren'!U$12/1000</f>
        <v>0</v>
      </c>
      <c r="V17" s="30">
        <f>'Eingabe Kommune'!V21*'Eingabe Deutschlandfaktoren'!V$12/1000</f>
        <v>0</v>
      </c>
      <c r="W17" s="30">
        <f>'Eingabe Kommune'!W21*'Eingabe Deutschlandfaktoren'!W$12/1000</f>
        <v>0</v>
      </c>
      <c r="X17" s="30">
        <f>'Eingabe Kommune'!X21*'Eingabe Deutschlandfaktoren'!X$12/1000</f>
        <v>0</v>
      </c>
      <c r="Y17" s="30">
        <f>'Eingabe Kommune'!Y21*'Eingabe Deutschlandfaktoren'!Y$12/1000</f>
        <v>0</v>
      </c>
      <c r="Z17" s="3"/>
      <c r="AA17" s="3"/>
    </row>
    <row r="18" spans="1:246" outlineLevel="1" x14ac:dyDescent="0.2">
      <c r="A18" s="49" t="s">
        <v>13</v>
      </c>
      <c r="B18" s="49" t="s">
        <v>24</v>
      </c>
      <c r="C18" s="49" t="s">
        <v>19</v>
      </c>
      <c r="D18" s="3" t="s">
        <v>188</v>
      </c>
      <c r="E18" s="30">
        <f>'Eingabe Kommune'!E22*'Eingabe Deutschlandfaktoren'!E$12/1000</f>
        <v>0</v>
      </c>
      <c r="F18" s="30">
        <f>'Eingabe Kommune'!F22*'Eingabe Deutschlandfaktoren'!F$12/1000</f>
        <v>0</v>
      </c>
      <c r="G18" s="30">
        <f>'Eingabe Kommune'!G22*'Eingabe Deutschlandfaktoren'!G$12/1000</f>
        <v>0</v>
      </c>
      <c r="H18" s="30">
        <f>'Eingabe Kommune'!H22*'Eingabe Deutschlandfaktoren'!H$12/1000</f>
        <v>0</v>
      </c>
      <c r="I18" s="30">
        <f>'Eingabe Kommune'!I22*'Eingabe Deutschlandfaktoren'!I$12/1000</f>
        <v>0</v>
      </c>
      <c r="J18" s="30">
        <f>'Eingabe Kommune'!J22*'Eingabe Deutschlandfaktoren'!J$12/1000</f>
        <v>0</v>
      </c>
      <c r="K18" s="30">
        <f>'Eingabe Kommune'!K22*'Eingabe Deutschlandfaktoren'!K$12/1000</f>
        <v>0</v>
      </c>
      <c r="L18" s="30">
        <f>'Eingabe Kommune'!L22*'Eingabe Deutschlandfaktoren'!L$12/1000</f>
        <v>0</v>
      </c>
      <c r="M18" s="30">
        <f>'Eingabe Kommune'!M22*'Eingabe Deutschlandfaktoren'!M$12/1000</f>
        <v>0</v>
      </c>
      <c r="N18" s="30">
        <f>'Eingabe Kommune'!N22*'Eingabe Deutschlandfaktoren'!N$12/1000</f>
        <v>0</v>
      </c>
      <c r="O18" s="30">
        <f>'Eingabe Kommune'!O22*'Eingabe Deutschlandfaktoren'!O$12/1000</f>
        <v>0</v>
      </c>
      <c r="P18" s="30">
        <f>'Eingabe Kommune'!P22*'Eingabe Deutschlandfaktoren'!P$12/1000</f>
        <v>0</v>
      </c>
      <c r="Q18" s="30">
        <f>'Eingabe Kommune'!Q22*'Eingabe Deutschlandfaktoren'!Q$12/1000</f>
        <v>0</v>
      </c>
      <c r="R18" s="30">
        <f>'Eingabe Kommune'!R22*'Eingabe Deutschlandfaktoren'!R$12/1000</f>
        <v>0</v>
      </c>
      <c r="S18" s="30">
        <f>'Eingabe Kommune'!S22*'Eingabe Deutschlandfaktoren'!S$12/1000</f>
        <v>0</v>
      </c>
      <c r="T18" s="30">
        <f>'Eingabe Kommune'!T22*'Eingabe Deutschlandfaktoren'!T$12/1000</f>
        <v>0</v>
      </c>
      <c r="U18" s="30">
        <f>'Eingabe Kommune'!U22*'Eingabe Deutschlandfaktoren'!U$12/1000</f>
        <v>0</v>
      </c>
      <c r="V18" s="30">
        <f>'Eingabe Kommune'!V22*'Eingabe Deutschlandfaktoren'!V$12/1000</f>
        <v>0</v>
      </c>
      <c r="W18" s="30">
        <f>'Eingabe Kommune'!W22*'Eingabe Deutschlandfaktoren'!W$12/1000</f>
        <v>0</v>
      </c>
      <c r="X18" s="30">
        <f>'Eingabe Kommune'!X22*'Eingabe Deutschlandfaktoren'!X$12/1000</f>
        <v>0</v>
      </c>
      <c r="Y18" s="30">
        <f>'Eingabe Kommune'!Y22*'Eingabe Deutschlandfaktoren'!Y$12/1000</f>
        <v>0</v>
      </c>
      <c r="Z18" s="3"/>
      <c r="AA18" s="3"/>
    </row>
    <row r="19" spans="1:246" outlineLevel="1" x14ac:dyDescent="0.2">
      <c r="A19" s="49" t="s">
        <v>13</v>
      </c>
      <c r="B19" s="49" t="s">
        <v>190</v>
      </c>
      <c r="C19" s="49"/>
      <c r="D19" s="3" t="s">
        <v>188</v>
      </c>
      <c r="E19" s="30">
        <f>'Eingabe Kommune'!E23*1000</f>
        <v>40190215.913615786</v>
      </c>
      <c r="F19" s="30">
        <f>'Eingabe Kommune'!F23*1000</f>
        <v>0</v>
      </c>
      <c r="G19" s="30">
        <f>'Eingabe Kommune'!G23*1000</f>
        <v>0</v>
      </c>
      <c r="H19" s="30">
        <f>'Eingabe Kommune'!H23*1000</f>
        <v>0</v>
      </c>
      <c r="I19" s="30">
        <f>'Eingabe Kommune'!I23*1000</f>
        <v>0</v>
      </c>
      <c r="J19" s="30">
        <f>'Eingabe Kommune'!J23*1000</f>
        <v>0</v>
      </c>
      <c r="K19" s="30">
        <f>'Eingabe Kommune'!K23*1000</f>
        <v>0</v>
      </c>
      <c r="L19" s="30">
        <f>'Eingabe Kommune'!L23*1000</f>
        <v>0</v>
      </c>
      <c r="M19" s="30">
        <f>'Eingabe Kommune'!M23*1000</f>
        <v>0</v>
      </c>
      <c r="N19" s="30">
        <f>'Eingabe Kommune'!N23*1000</f>
        <v>0</v>
      </c>
      <c r="O19" s="30">
        <f>'Eingabe Kommune'!O23*1000</f>
        <v>0</v>
      </c>
      <c r="P19" s="30">
        <f>'Eingabe Kommune'!P23*1000</f>
        <v>0</v>
      </c>
      <c r="Q19" s="30">
        <f>'Eingabe Kommune'!Q23*1000</f>
        <v>0</v>
      </c>
      <c r="R19" s="30">
        <f>'Eingabe Kommune'!R23*1000</f>
        <v>0</v>
      </c>
      <c r="S19" s="30">
        <f>'Eingabe Kommune'!S23*1000</f>
        <v>0</v>
      </c>
      <c r="T19" s="30">
        <f>'Eingabe Kommune'!T23*1000</f>
        <v>0</v>
      </c>
      <c r="U19" s="30">
        <f>'Eingabe Kommune'!U23*1000</f>
        <v>0</v>
      </c>
      <c r="V19" s="30">
        <f>'Eingabe Kommune'!V23*1000</f>
        <v>0</v>
      </c>
      <c r="W19" s="30">
        <f>'Eingabe Kommune'!W23*1000</f>
        <v>0</v>
      </c>
      <c r="X19" s="30">
        <f>'Eingabe Kommune'!X23*1000</f>
        <v>0</v>
      </c>
      <c r="Y19" s="30">
        <f>'Eingabe Kommune'!Y23*1000</f>
        <v>0</v>
      </c>
    </row>
    <row r="20" spans="1:246" outlineLevel="1" x14ac:dyDescent="0.2">
      <c r="A20" s="96" t="s">
        <v>234</v>
      </c>
      <c r="B20" s="96" t="s">
        <v>235</v>
      </c>
      <c r="C20" s="96" t="s">
        <v>236</v>
      </c>
      <c r="D20" s="96" t="s">
        <v>41</v>
      </c>
      <c r="E20" s="100">
        <f>SUM('Eingabe Kommune'!E98:E104)/SUM('Eingabe Kommune'!E9:E13)</f>
        <v>0</v>
      </c>
      <c r="F20" s="100" t="e">
        <f>SUM('Eingabe Kommune'!F98:F104)/SUM('Eingabe Kommune'!F9:F13)</f>
        <v>#DIV/0!</v>
      </c>
      <c r="G20" s="100" t="e">
        <f>SUM('Eingabe Kommune'!G98:G104)/SUM('Eingabe Kommune'!G9:G13)</f>
        <v>#DIV/0!</v>
      </c>
      <c r="H20" s="100" t="e">
        <f>SUM('Eingabe Kommune'!H98:H104)/SUM('Eingabe Kommune'!H9:H13)</f>
        <v>#DIV/0!</v>
      </c>
      <c r="I20" s="100" t="e">
        <f>SUM('Eingabe Kommune'!I98:I104)/SUM('Eingabe Kommune'!I9:I13)</f>
        <v>#DIV/0!</v>
      </c>
      <c r="J20" s="100" t="e">
        <f>SUM('Eingabe Kommune'!J98:J104)/SUM('Eingabe Kommune'!J9:J13)</f>
        <v>#DIV/0!</v>
      </c>
      <c r="K20" s="100" t="e">
        <f>SUM('Eingabe Kommune'!K98:K104)/SUM('Eingabe Kommune'!K9:K13)</f>
        <v>#DIV/0!</v>
      </c>
      <c r="L20" s="100" t="e">
        <f>SUM('Eingabe Kommune'!L98:L104)/SUM('Eingabe Kommune'!L9:L13)</f>
        <v>#DIV/0!</v>
      </c>
      <c r="M20" s="100" t="e">
        <f>SUM('Eingabe Kommune'!M98:M104)/SUM('Eingabe Kommune'!M9:M13)</f>
        <v>#DIV/0!</v>
      </c>
      <c r="N20" s="100" t="e">
        <f>SUM('Eingabe Kommune'!N98:N104)/SUM('Eingabe Kommune'!N9:N13)</f>
        <v>#DIV/0!</v>
      </c>
      <c r="O20" s="100" t="e">
        <f>SUM('Eingabe Kommune'!O98:O104)/SUM('Eingabe Kommune'!O9:O13)</f>
        <v>#DIV/0!</v>
      </c>
      <c r="P20" s="97" t="e">
        <f>SUM('Eingabe Kommune'!P98:P104)/SUM('Eingabe Kommune'!P9:P13)</f>
        <v>#DIV/0!</v>
      </c>
      <c r="Q20" s="97" t="e">
        <f>SUM('Eingabe Kommune'!Q98:Q104)/SUM('Eingabe Kommune'!Q9:Q13)</f>
        <v>#DIV/0!</v>
      </c>
      <c r="R20" s="97" t="e">
        <f>SUM('Eingabe Kommune'!R98:R104)/SUM('Eingabe Kommune'!R9:R13)</f>
        <v>#DIV/0!</v>
      </c>
      <c r="S20" s="97" t="e">
        <f>SUM('Eingabe Kommune'!S98:S104)/SUM('Eingabe Kommune'!S9:S13)</f>
        <v>#DIV/0!</v>
      </c>
      <c r="T20" s="97" t="e">
        <f>SUM('Eingabe Kommune'!T98:T104)/SUM('Eingabe Kommune'!T9:T13)</f>
        <v>#DIV/0!</v>
      </c>
      <c r="U20" s="97" t="e">
        <f>SUM('Eingabe Kommune'!U98:U104)/SUM('Eingabe Kommune'!U9:U13)</f>
        <v>#DIV/0!</v>
      </c>
      <c r="V20" s="97" t="e">
        <f>SUM('Eingabe Kommune'!V98:V104)/SUM('Eingabe Kommune'!V9:V13)</f>
        <v>#DIV/0!</v>
      </c>
      <c r="W20" s="97" t="e">
        <f>SUM('Eingabe Kommune'!W98:W104)/SUM('Eingabe Kommune'!W9:W13)</f>
        <v>#DIV/0!</v>
      </c>
      <c r="X20" s="97" t="e">
        <f>SUM('Eingabe Kommune'!X98:X104)/SUM('Eingabe Kommune'!X9:X13)</f>
        <v>#DIV/0!</v>
      </c>
      <c r="Y20" s="97" t="e">
        <f>SUM('Eingabe Kommune'!Y98:Y104)/SUM('Eingabe Kommune'!Y9:Y13)</f>
        <v>#DIV/0!</v>
      </c>
      <c r="Z20" s="3"/>
    </row>
    <row r="21" spans="1:246" outlineLevel="1" x14ac:dyDescent="0.2">
      <c r="A21" s="96" t="s">
        <v>233</v>
      </c>
      <c r="B21" s="96" t="s">
        <v>235</v>
      </c>
      <c r="C21" s="96" t="s">
        <v>236</v>
      </c>
      <c r="D21" s="96" t="s">
        <v>41</v>
      </c>
      <c r="E21" s="100">
        <f>('Eingabe Kommune'!E96+'Eingabe Kommune'!E97)/SUM('Eingabe Kommune'!E9:E13)</f>
        <v>0.31182323949204077</v>
      </c>
      <c r="F21" s="100" t="e">
        <f>('Eingabe Kommune'!F96+'Eingabe Kommune'!F97)/SUM('Eingabe Kommune'!F9:F13)</f>
        <v>#DIV/0!</v>
      </c>
      <c r="G21" s="100" t="e">
        <f>('Eingabe Kommune'!G96+'Eingabe Kommune'!G97)/SUM('Eingabe Kommune'!G9:G13)</f>
        <v>#DIV/0!</v>
      </c>
      <c r="H21" s="100" t="e">
        <f>('Eingabe Kommune'!H96+'Eingabe Kommune'!H97)/SUM('Eingabe Kommune'!H9:H13)</f>
        <v>#DIV/0!</v>
      </c>
      <c r="I21" s="100" t="e">
        <f>('Eingabe Kommune'!I96+'Eingabe Kommune'!I97)/SUM('Eingabe Kommune'!I9:I13)</f>
        <v>#DIV/0!</v>
      </c>
      <c r="J21" s="100" t="e">
        <f>('Eingabe Kommune'!J96+'Eingabe Kommune'!J97)/SUM('Eingabe Kommune'!J9:J13)</f>
        <v>#DIV/0!</v>
      </c>
      <c r="K21" s="100" t="e">
        <f>('Eingabe Kommune'!K96+'Eingabe Kommune'!K97)/SUM('Eingabe Kommune'!K9:K13)</f>
        <v>#DIV/0!</v>
      </c>
      <c r="L21" s="100" t="e">
        <f>('Eingabe Kommune'!L96+'Eingabe Kommune'!L97)/SUM('Eingabe Kommune'!L9:L13)</f>
        <v>#DIV/0!</v>
      </c>
      <c r="M21" s="100" t="e">
        <f>('Eingabe Kommune'!M96+'Eingabe Kommune'!M97)/SUM('Eingabe Kommune'!M9:M13)</f>
        <v>#DIV/0!</v>
      </c>
      <c r="N21" s="100" t="e">
        <f>('Eingabe Kommune'!N96+'Eingabe Kommune'!N97)/SUM('Eingabe Kommune'!N9:N13)</f>
        <v>#DIV/0!</v>
      </c>
      <c r="O21" s="100" t="e">
        <f>('Eingabe Kommune'!O96+'Eingabe Kommune'!O97)/SUM('Eingabe Kommune'!O9:O13)</f>
        <v>#DIV/0!</v>
      </c>
      <c r="P21" s="97"/>
      <c r="Q21" s="97"/>
      <c r="R21" s="97"/>
      <c r="S21" s="97"/>
      <c r="T21" s="97"/>
      <c r="U21" s="97"/>
      <c r="V21" s="97"/>
      <c r="W21" s="97"/>
      <c r="X21" s="97"/>
      <c r="Y21" s="97"/>
      <c r="Z21" s="3"/>
    </row>
    <row r="22" spans="1:246" x14ac:dyDescent="0.2">
      <c r="E22" s="30"/>
      <c r="F22" s="30"/>
      <c r="G22" s="30"/>
      <c r="H22" s="30"/>
    </row>
    <row r="23" spans="1:246" s="34" customFormat="1" ht="15.75" x14ac:dyDescent="0.25">
      <c r="A23" s="32" t="s">
        <v>33</v>
      </c>
      <c r="B23" s="61"/>
      <c r="C23" s="33"/>
      <c r="D23" s="33"/>
      <c r="E23" s="33"/>
      <c r="F23" s="33"/>
      <c r="G23" s="33"/>
      <c r="H23" s="33"/>
      <c r="I23" s="33"/>
      <c r="J23" s="33"/>
      <c r="K23" s="33"/>
      <c r="L23" s="33"/>
      <c r="M23" s="33"/>
      <c r="N23" s="33"/>
      <c r="O23" s="33"/>
      <c r="P23" s="33"/>
      <c r="Q23" s="33"/>
      <c r="R23" s="33"/>
      <c r="S23" s="33"/>
      <c r="T23" s="33"/>
      <c r="U23" s="33"/>
      <c r="V23" s="33"/>
      <c r="W23" s="33"/>
      <c r="X23" s="33"/>
      <c r="Y23" s="33"/>
      <c r="Z23" s="35"/>
      <c r="AA23" s="35"/>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c r="FW23" s="33"/>
      <c r="FX23" s="33"/>
      <c r="FY23" s="33"/>
      <c r="FZ23" s="33"/>
      <c r="GA23" s="33"/>
      <c r="GB23" s="33"/>
      <c r="GC23" s="33"/>
      <c r="GD23" s="33"/>
      <c r="GE23" s="33"/>
      <c r="GF23" s="33"/>
      <c r="GG23" s="33"/>
      <c r="GH23" s="33"/>
      <c r="GI23" s="33"/>
      <c r="GJ23" s="33"/>
      <c r="GK23" s="33"/>
      <c r="GL23" s="33"/>
      <c r="GM23" s="33"/>
      <c r="GN23" s="33"/>
      <c r="GO23" s="33"/>
      <c r="GP23" s="33"/>
      <c r="GQ23" s="33"/>
      <c r="GR23" s="33"/>
      <c r="GS23" s="33"/>
      <c r="GT23" s="33"/>
      <c r="GU23" s="33"/>
      <c r="GV23" s="33"/>
      <c r="GW23" s="33"/>
      <c r="GX23" s="33"/>
      <c r="GY23" s="33"/>
      <c r="GZ23" s="33"/>
      <c r="HA23" s="33"/>
      <c r="HB23" s="33"/>
      <c r="HC23" s="33"/>
      <c r="HD23" s="33"/>
      <c r="HE23" s="33"/>
      <c r="HF23" s="33"/>
      <c r="HG23" s="33"/>
      <c r="HH23" s="33"/>
      <c r="HI23" s="33"/>
      <c r="HJ23" s="33"/>
      <c r="HK23" s="33"/>
      <c r="HL23" s="33"/>
      <c r="HM23" s="33"/>
      <c r="HN23" s="33"/>
      <c r="HO23" s="33"/>
      <c r="HP23" s="33"/>
      <c r="HQ23" s="33"/>
      <c r="HR23" s="33"/>
      <c r="HS23" s="33"/>
      <c r="HT23" s="33"/>
      <c r="HU23" s="33"/>
      <c r="HV23" s="33"/>
      <c r="HW23" s="33"/>
      <c r="HX23" s="33"/>
      <c r="HY23" s="33"/>
      <c r="HZ23" s="33"/>
      <c r="IA23" s="33"/>
      <c r="IB23" s="33"/>
      <c r="IC23" s="33"/>
      <c r="ID23" s="33"/>
      <c r="IE23" s="33"/>
      <c r="IF23" s="33"/>
      <c r="IG23" s="33"/>
      <c r="IH23" s="33"/>
      <c r="II23" s="33"/>
      <c r="IJ23" s="33"/>
      <c r="IK23" s="33"/>
      <c r="IL23" s="33"/>
    </row>
    <row r="24" spans="1:246" ht="13.5" outlineLevel="1" thickBot="1" x14ac:dyDescent="0.25">
      <c r="A24" s="28" t="s">
        <v>2</v>
      </c>
      <c r="B24" s="28" t="s">
        <v>3</v>
      </c>
      <c r="C24" s="28" t="s">
        <v>12</v>
      </c>
      <c r="D24" s="28" t="s">
        <v>4</v>
      </c>
      <c r="E24" s="29">
        <v>2020</v>
      </c>
      <c r="F24" s="29">
        <v>2021</v>
      </c>
      <c r="G24" s="29">
        <v>2022</v>
      </c>
      <c r="H24" s="29">
        <v>2023</v>
      </c>
      <c r="I24" s="29">
        <v>2024</v>
      </c>
      <c r="J24" s="29">
        <v>2025</v>
      </c>
      <c r="K24" s="29">
        <v>2026</v>
      </c>
      <c r="L24" s="29">
        <v>2027</v>
      </c>
      <c r="M24" s="29">
        <v>2028</v>
      </c>
      <c r="N24" s="29">
        <v>2029</v>
      </c>
      <c r="O24" s="29">
        <v>2030</v>
      </c>
      <c r="P24" s="29">
        <v>2031</v>
      </c>
      <c r="Q24" s="29">
        <v>2032</v>
      </c>
      <c r="R24" s="29">
        <v>2033</v>
      </c>
      <c r="S24" s="29">
        <v>2034</v>
      </c>
      <c r="T24" s="29">
        <v>2035</v>
      </c>
      <c r="U24" s="29">
        <v>2036</v>
      </c>
      <c r="V24" s="29">
        <v>2037</v>
      </c>
      <c r="W24" s="29">
        <v>2038</v>
      </c>
      <c r="X24" s="29">
        <v>2039</v>
      </c>
      <c r="Y24" s="29">
        <v>2040</v>
      </c>
      <c r="Z24" s="36" t="s">
        <v>6</v>
      </c>
      <c r="AA24" s="36"/>
    </row>
    <row r="25" spans="1:246" ht="13.5" outlineLevel="1" thickTop="1" x14ac:dyDescent="0.2">
      <c r="A25" s="52" t="s">
        <v>193</v>
      </c>
      <c r="B25" s="52" t="s">
        <v>148</v>
      </c>
      <c r="C25" s="52" t="s">
        <v>199</v>
      </c>
      <c r="D25" s="52" t="s">
        <v>194</v>
      </c>
      <c r="E25" s="45">
        <f>IF('Eingabe Kommune'!E30&gt;0,'Eingabe Kommune'!E30,'Eingabe Kommune'!E34*'Eingabe Deutschlandfaktoren'!E26)</f>
        <v>618342825</v>
      </c>
      <c r="F25" s="45">
        <f>IF('Eingabe Kommune'!F30&gt;0,'Eingabe Kommune'!F30,'Eingabe Kommune'!F34*'Eingabe Deutschlandfaktoren'!F26)</f>
        <v>0</v>
      </c>
      <c r="G25" s="45">
        <f>IF('Eingabe Kommune'!G30&gt;0,'Eingabe Kommune'!G30,'Eingabe Kommune'!G34*'Eingabe Deutschlandfaktoren'!G26)</f>
        <v>0</v>
      </c>
      <c r="H25" s="45">
        <f>IF('Eingabe Kommune'!H30&gt;0,'Eingabe Kommune'!H30,'Eingabe Kommune'!H34*'Eingabe Deutschlandfaktoren'!H26)</f>
        <v>0</v>
      </c>
      <c r="I25" s="45">
        <f>IF('Eingabe Kommune'!I30&gt;0,'Eingabe Kommune'!I30,'Eingabe Kommune'!I34*'Eingabe Deutschlandfaktoren'!I26)</f>
        <v>0</v>
      </c>
      <c r="J25" s="45">
        <f>IF('Eingabe Kommune'!J30&gt;0,'Eingabe Kommune'!J30,'Eingabe Kommune'!J34*'Eingabe Deutschlandfaktoren'!J26)</f>
        <v>0</v>
      </c>
      <c r="K25" s="45">
        <f>IF('Eingabe Kommune'!K30&gt;0,'Eingabe Kommune'!K30,'Eingabe Kommune'!K34*'Eingabe Deutschlandfaktoren'!K26)</f>
        <v>0</v>
      </c>
      <c r="L25" s="45">
        <f>IF('Eingabe Kommune'!L30&gt;0,'Eingabe Kommune'!L30,'Eingabe Kommune'!L34*'Eingabe Deutschlandfaktoren'!L26)</f>
        <v>0</v>
      </c>
      <c r="M25" s="45">
        <f>IF('Eingabe Kommune'!M30&gt;0,'Eingabe Kommune'!M30,'Eingabe Kommune'!M34*'Eingabe Deutschlandfaktoren'!M26)</f>
        <v>0</v>
      </c>
      <c r="N25" s="45">
        <f>IF('Eingabe Kommune'!N30&gt;0,'Eingabe Kommune'!N30,'Eingabe Kommune'!N34*'Eingabe Deutschlandfaktoren'!N26)</f>
        <v>0</v>
      </c>
      <c r="O25" s="45">
        <f>IF('Eingabe Kommune'!O30&gt;0,'Eingabe Kommune'!O30,'Eingabe Kommune'!O34*'Eingabe Deutschlandfaktoren'!O26)</f>
        <v>0</v>
      </c>
      <c r="P25" s="45">
        <f>IF('Eingabe Kommune'!P30&gt;0,'Eingabe Kommune'!P30,'Eingabe Kommune'!P34*'Eingabe Deutschlandfaktoren'!P26)</f>
        <v>0</v>
      </c>
      <c r="Q25" s="45">
        <f>IF('Eingabe Kommune'!Q30&gt;0,'Eingabe Kommune'!Q30,'Eingabe Kommune'!Q34*'Eingabe Deutschlandfaktoren'!Q26)</f>
        <v>0</v>
      </c>
      <c r="R25" s="45">
        <f>IF('Eingabe Kommune'!R30&gt;0,'Eingabe Kommune'!R30,'Eingabe Kommune'!R34*'Eingabe Deutschlandfaktoren'!R26)</f>
        <v>0</v>
      </c>
      <c r="S25" s="45">
        <f>IF('Eingabe Kommune'!S30&gt;0,'Eingabe Kommune'!S30,'Eingabe Kommune'!S34*'Eingabe Deutschlandfaktoren'!S26)</f>
        <v>0</v>
      </c>
      <c r="T25" s="45">
        <f>IF('Eingabe Kommune'!T30&gt;0,'Eingabe Kommune'!T30,'Eingabe Kommune'!T34*'Eingabe Deutschlandfaktoren'!T26)</f>
        <v>0</v>
      </c>
      <c r="U25" s="45">
        <f>IF('Eingabe Kommune'!U30&gt;0,'Eingabe Kommune'!U30,'Eingabe Kommune'!U34*'Eingabe Deutschlandfaktoren'!U26)</f>
        <v>0</v>
      </c>
      <c r="V25" s="45">
        <f>IF('Eingabe Kommune'!V30&gt;0,'Eingabe Kommune'!V30,'Eingabe Kommune'!V34*'Eingabe Deutschlandfaktoren'!V26)</f>
        <v>0</v>
      </c>
      <c r="W25" s="45">
        <f>IF('Eingabe Kommune'!W30&gt;0,'Eingabe Kommune'!W30,'Eingabe Kommune'!W34*'Eingabe Deutschlandfaktoren'!W26)</f>
        <v>0</v>
      </c>
      <c r="X25" s="45">
        <f>IF('Eingabe Kommune'!X30&gt;0,'Eingabe Kommune'!X30,'Eingabe Kommune'!X34*'Eingabe Deutschlandfaktoren'!X26)</f>
        <v>0</v>
      </c>
      <c r="Y25" s="45">
        <f>IF('Eingabe Kommune'!Y30&gt;0,'Eingabe Kommune'!Y30,'Eingabe Kommune'!Y34*'Eingabe Deutschlandfaktoren'!Y26)</f>
        <v>0</v>
      </c>
      <c r="Z25" s="3"/>
      <c r="AA25" s="30"/>
      <c r="AB25" s="30"/>
      <c r="AC25" s="30"/>
      <c r="AD25" s="30"/>
    </row>
    <row r="26" spans="1:246" outlineLevel="1" x14ac:dyDescent="0.2">
      <c r="A26" s="52" t="s">
        <v>191</v>
      </c>
      <c r="B26" s="52" t="s">
        <v>37</v>
      </c>
      <c r="C26" s="52" t="s">
        <v>36</v>
      </c>
      <c r="D26" s="52" t="s">
        <v>192</v>
      </c>
      <c r="E26" s="45">
        <f>IF('Eingabe Kommune'!E45&gt;0,'Eingabe Kommune'!E45,'Eingabe Kommune'!E52*'Eingabe Kommune'!E55*'Eingabe Kommune'!E$5*'Eingabe Deutschlandfaktoren'!E$19*365)</f>
        <v>30984975.977142863</v>
      </c>
      <c r="F26" s="45">
        <f>IF('Eingabe Kommune'!F45&gt;0,'Eingabe Kommune'!F45,'Eingabe Kommune'!F52*'Eingabe Kommune'!F55*'Eingabe Kommune'!F$5*'Eingabe Deutschlandfaktoren'!F$19*365)</f>
        <v>0</v>
      </c>
      <c r="G26" s="45">
        <f>IF('Eingabe Kommune'!G45&gt;0,'Eingabe Kommune'!G45,'Eingabe Kommune'!G52*'Eingabe Kommune'!G55*'Eingabe Kommune'!G$5*'Eingabe Deutschlandfaktoren'!G$19*365)</f>
        <v>0</v>
      </c>
      <c r="H26" s="45">
        <f>IF('Eingabe Kommune'!H45&gt;0,'Eingabe Kommune'!H45,'Eingabe Kommune'!H52*'Eingabe Kommune'!H55*'Eingabe Kommune'!H$5*'Eingabe Deutschlandfaktoren'!H$19*365)</f>
        <v>0</v>
      </c>
      <c r="I26" s="45">
        <f>IF('Eingabe Kommune'!I45&gt;0,'Eingabe Kommune'!I45,'Eingabe Kommune'!I52*'Eingabe Kommune'!I55*'Eingabe Kommune'!I$5*'Eingabe Deutschlandfaktoren'!I$19*365)</f>
        <v>0</v>
      </c>
      <c r="J26" s="45">
        <f>IF('Eingabe Kommune'!J45&gt;0,'Eingabe Kommune'!J45,'Eingabe Kommune'!J52*'Eingabe Kommune'!J55*'Eingabe Kommune'!J$5*'Eingabe Deutschlandfaktoren'!J$19*365)</f>
        <v>0</v>
      </c>
      <c r="K26" s="45">
        <f>IF('Eingabe Kommune'!K45&gt;0,'Eingabe Kommune'!K45,'Eingabe Kommune'!K52*'Eingabe Kommune'!K55*'Eingabe Kommune'!K$5*'Eingabe Deutschlandfaktoren'!K$19*365)</f>
        <v>0</v>
      </c>
      <c r="L26" s="45">
        <f>IF('Eingabe Kommune'!L45&gt;0,'Eingabe Kommune'!L45,'Eingabe Kommune'!L52*'Eingabe Kommune'!L55*'Eingabe Kommune'!L$5*'Eingabe Deutschlandfaktoren'!L$19*365)</f>
        <v>0</v>
      </c>
      <c r="M26" s="45">
        <f>IF('Eingabe Kommune'!M45&gt;0,'Eingabe Kommune'!M45,'Eingabe Kommune'!M52*'Eingabe Kommune'!M55*'Eingabe Kommune'!M$5*'Eingabe Deutschlandfaktoren'!M$19*365)</f>
        <v>0</v>
      </c>
      <c r="N26" s="45">
        <f>IF('Eingabe Kommune'!N45&gt;0,'Eingabe Kommune'!N45,'Eingabe Kommune'!N52*'Eingabe Kommune'!N55*'Eingabe Kommune'!N$5*'Eingabe Deutschlandfaktoren'!N$19*365)</f>
        <v>0</v>
      </c>
      <c r="O26" s="45">
        <f>IF('Eingabe Kommune'!O45&gt;0,'Eingabe Kommune'!O45,'Eingabe Kommune'!O52*'Eingabe Kommune'!O55*'Eingabe Kommune'!O$5*'Eingabe Deutschlandfaktoren'!O$19*365)</f>
        <v>0</v>
      </c>
      <c r="P26" s="45">
        <f>IF('Eingabe Kommune'!P45&gt;0,'Eingabe Kommune'!P45,'Eingabe Kommune'!P52*'Eingabe Kommune'!P55*'Eingabe Kommune'!P$5*'Eingabe Deutschlandfaktoren'!P$19*365)</f>
        <v>0</v>
      </c>
      <c r="Q26" s="45">
        <f>IF('Eingabe Kommune'!Q45&gt;0,'Eingabe Kommune'!Q45,'Eingabe Kommune'!Q52*'Eingabe Kommune'!Q55*'Eingabe Kommune'!Q$5*'Eingabe Deutschlandfaktoren'!Q$19*365)</f>
        <v>0</v>
      </c>
      <c r="R26" s="45">
        <f>IF('Eingabe Kommune'!R45&gt;0,'Eingabe Kommune'!R45,'Eingabe Kommune'!R52*'Eingabe Kommune'!R55*'Eingabe Kommune'!R$5*'Eingabe Deutschlandfaktoren'!R$19*365)</f>
        <v>0</v>
      </c>
      <c r="S26" s="45">
        <f>IF('Eingabe Kommune'!S45&gt;0,'Eingabe Kommune'!S45,'Eingabe Kommune'!S52*'Eingabe Kommune'!S55*'Eingabe Kommune'!S$5*'Eingabe Deutschlandfaktoren'!S$19*365)</f>
        <v>0</v>
      </c>
      <c r="T26" s="45">
        <f>IF('Eingabe Kommune'!T45&gt;0,'Eingabe Kommune'!T45,'Eingabe Kommune'!T52*'Eingabe Kommune'!T55*'Eingabe Kommune'!T$5*'Eingabe Deutschlandfaktoren'!T$19*365)</f>
        <v>0</v>
      </c>
      <c r="U26" s="45">
        <f>IF('Eingabe Kommune'!U45&gt;0,'Eingabe Kommune'!U45,'Eingabe Kommune'!U52*'Eingabe Kommune'!U55*'Eingabe Kommune'!U$5*'Eingabe Deutschlandfaktoren'!U$19*365)</f>
        <v>0</v>
      </c>
      <c r="V26" s="45">
        <f>IF('Eingabe Kommune'!V45&gt;0,'Eingabe Kommune'!V45,'Eingabe Kommune'!V52*'Eingabe Kommune'!V55*'Eingabe Kommune'!V$5*'Eingabe Deutschlandfaktoren'!V$19*365)</f>
        <v>0</v>
      </c>
      <c r="W26" s="45">
        <f>IF('Eingabe Kommune'!W45&gt;0,'Eingabe Kommune'!W45,'Eingabe Kommune'!W52*'Eingabe Kommune'!W55*'Eingabe Kommune'!W$5*'Eingabe Deutschlandfaktoren'!W$19*365)</f>
        <v>0</v>
      </c>
      <c r="X26" s="45">
        <f>IF('Eingabe Kommune'!X45&gt;0,'Eingabe Kommune'!X45,'Eingabe Kommune'!X52*'Eingabe Kommune'!X55*'Eingabe Kommune'!X$5*'Eingabe Deutschlandfaktoren'!X$19*365)</f>
        <v>0</v>
      </c>
      <c r="Y26" s="45">
        <f>IF('Eingabe Kommune'!Y45&gt;0,'Eingabe Kommune'!Y45,'Eingabe Kommune'!Y52*'Eingabe Kommune'!Y55*'Eingabe Kommune'!Y$5*'Eingabe Deutschlandfaktoren'!Y$19*365)</f>
        <v>0</v>
      </c>
      <c r="Z26" s="3"/>
      <c r="AA26" s="98"/>
      <c r="AB26" s="98"/>
      <c r="AC26" s="98"/>
      <c r="AD26" s="98"/>
    </row>
    <row r="27" spans="1:246" outlineLevel="1" x14ac:dyDescent="0.2">
      <c r="A27" s="52" t="s">
        <v>191</v>
      </c>
      <c r="B27" s="52" t="s">
        <v>273</v>
      </c>
      <c r="C27" s="52" t="s">
        <v>36</v>
      </c>
      <c r="D27" s="52" t="s">
        <v>192</v>
      </c>
      <c r="E27" s="45">
        <f>IF('Eingabe Kommune'!E46&gt;0,'Eingabe Kommune'!E46,'Eingabe Kommune'!E53*'Eingabe Kommune'!E56*'Eingabe Kommune'!E$5*'Eingabe Deutschlandfaktoren'!E$19*365)</f>
        <v>65843073.95142857</v>
      </c>
      <c r="F27" s="45">
        <f>IF('Eingabe Kommune'!F46&gt;0,'Eingabe Kommune'!F46,'Eingabe Kommune'!F53*'Eingabe Kommune'!F56*'Eingabe Kommune'!F$5*'Eingabe Deutschlandfaktoren'!F$19*365)</f>
        <v>0</v>
      </c>
      <c r="G27" s="45">
        <f>IF('Eingabe Kommune'!G46&gt;0,'Eingabe Kommune'!G46,'Eingabe Kommune'!G53*'Eingabe Kommune'!G56*'Eingabe Kommune'!G$5*'Eingabe Deutschlandfaktoren'!G$19*365)</f>
        <v>0</v>
      </c>
      <c r="H27" s="45">
        <f>IF('Eingabe Kommune'!H46&gt;0,'Eingabe Kommune'!H46,'Eingabe Kommune'!H53*'Eingabe Kommune'!H56*'Eingabe Kommune'!H$5*'Eingabe Deutschlandfaktoren'!H$19*365)</f>
        <v>0</v>
      </c>
      <c r="I27" s="45">
        <f>IF('Eingabe Kommune'!I46&gt;0,'Eingabe Kommune'!I46,'Eingabe Kommune'!I53*'Eingabe Kommune'!I56*'Eingabe Kommune'!I$5*'Eingabe Deutschlandfaktoren'!I$19*365)</f>
        <v>0</v>
      </c>
      <c r="J27" s="45">
        <f>IF('Eingabe Kommune'!J46&gt;0,'Eingabe Kommune'!J46,'Eingabe Kommune'!J53*'Eingabe Kommune'!J56*'Eingabe Kommune'!J$5*'Eingabe Deutschlandfaktoren'!J$19*365)</f>
        <v>0</v>
      </c>
      <c r="K27" s="45">
        <f>IF('Eingabe Kommune'!K46&gt;0,'Eingabe Kommune'!K46,'Eingabe Kommune'!K53*'Eingabe Kommune'!K56*'Eingabe Kommune'!K$5*'Eingabe Deutschlandfaktoren'!K$19*365)</f>
        <v>0</v>
      </c>
      <c r="L27" s="45">
        <f>IF('Eingabe Kommune'!L46&gt;0,'Eingabe Kommune'!L46,'Eingabe Kommune'!L53*'Eingabe Kommune'!L56*'Eingabe Kommune'!L$5*'Eingabe Deutschlandfaktoren'!L$19*365)</f>
        <v>0</v>
      </c>
      <c r="M27" s="45">
        <f>IF('Eingabe Kommune'!M46&gt;0,'Eingabe Kommune'!M46,'Eingabe Kommune'!M53*'Eingabe Kommune'!M56*'Eingabe Kommune'!M$5*'Eingabe Deutschlandfaktoren'!M$19*365)</f>
        <v>0</v>
      </c>
      <c r="N27" s="45">
        <f>IF('Eingabe Kommune'!N46&gt;0,'Eingabe Kommune'!N46,'Eingabe Kommune'!N53*'Eingabe Kommune'!N56*'Eingabe Kommune'!N$5*'Eingabe Deutschlandfaktoren'!N$19*365)</f>
        <v>0</v>
      </c>
      <c r="O27" s="45">
        <f>IF('Eingabe Kommune'!O46&gt;0,'Eingabe Kommune'!O46,'Eingabe Kommune'!O53*'Eingabe Kommune'!O56*'Eingabe Kommune'!O$5*'Eingabe Deutschlandfaktoren'!O$19*365)</f>
        <v>0</v>
      </c>
      <c r="P27" s="45">
        <f>IF('Eingabe Kommune'!P46&gt;0,'Eingabe Kommune'!P46,'Eingabe Kommune'!P53*'Eingabe Kommune'!P56*'Eingabe Kommune'!P$5*'Eingabe Deutschlandfaktoren'!P$19*365)</f>
        <v>0</v>
      </c>
      <c r="Q27" s="45">
        <f>IF('Eingabe Kommune'!Q46&gt;0,'Eingabe Kommune'!Q46,'Eingabe Kommune'!Q53*'Eingabe Kommune'!Q56*'Eingabe Kommune'!Q$5*'Eingabe Deutschlandfaktoren'!Q$19*365)</f>
        <v>0</v>
      </c>
      <c r="R27" s="45">
        <f>IF('Eingabe Kommune'!R46&gt;0,'Eingabe Kommune'!R46,'Eingabe Kommune'!R53*'Eingabe Kommune'!R56*'Eingabe Kommune'!R$5*'Eingabe Deutschlandfaktoren'!R$19*365)</f>
        <v>0</v>
      </c>
      <c r="S27" s="45">
        <f>IF('Eingabe Kommune'!S46&gt;0,'Eingabe Kommune'!S46,'Eingabe Kommune'!S53*'Eingabe Kommune'!S56*'Eingabe Kommune'!S$5*'Eingabe Deutschlandfaktoren'!S$19*365)</f>
        <v>0</v>
      </c>
      <c r="T27" s="45">
        <f>IF('Eingabe Kommune'!T46&gt;0,'Eingabe Kommune'!T46,'Eingabe Kommune'!T53*'Eingabe Kommune'!T56*'Eingabe Kommune'!T$5*'Eingabe Deutschlandfaktoren'!T$19*365)</f>
        <v>0</v>
      </c>
      <c r="U27" s="45">
        <f>IF('Eingabe Kommune'!U46&gt;0,'Eingabe Kommune'!U46,'Eingabe Kommune'!U53*'Eingabe Kommune'!U56*'Eingabe Kommune'!U$5*'Eingabe Deutschlandfaktoren'!U$19*365)</f>
        <v>0</v>
      </c>
      <c r="V27" s="45">
        <f>IF('Eingabe Kommune'!V46&gt;0,'Eingabe Kommune'!V46,'Eingabe Kommune'!V53*'Eingabe Kommune'!V56*'Eingabe Kommune'!V$5*'Eingabe Deutschlandfaktoren'!V$19*365)</f>
        <v>0</v>
      </c>
      <c r="W27" s="45">
        <f>IF('Eingabe Kommune'!W46&gt;0,'Eingabe Kommune'!W46,'Eingabe Kommune'!W53*'Eingabe Kommune'!W56*'Eingabe Kommune'!W$5*'Eingabe Deutschlandfaktoren'!W$19*365)</f>
        <v>0</v>
      </c>
      <c r="X27" s="45">
        <f>IF('Eingabe Kommune'!X46&gt;0,'Eingabe Kommune'!X46,'Eingabe Kommune'!X53*'Eingabe Kommune'!X56*'Eingabe Kommune'!X$5*'Eingabe Deutschlandfaktoren'!X$19*365)</f>
        <v>0</v>
      </c>
      <c r="Y27" s="45">
        <f>IF('Eingabe Kommune'!Y46&gt;0,'Eingabe Kommune'!Y46,'Eingabe Kommune'!Y53*'Eingabe Kommune'!Y56*'Eingabe Kommune'!Y$5*'Eingabe Deutschlandfaktoren'!Y$19*365)</f>
        <v>0</v>
      </c>
      <c r="Z27" s="3"/>
      <c r="AA27" s="98"/>
      <c r="AB27" s="98"/>
      <c r="AC27" s="98"/>
      <c r="AD27" s="98"/>
    </row>
    <row r="28" spans="1:246" outlineLevel="1" x14ac:dyDescent="0.2">
      <c r="A28" s="52" t="s">
        <v>191</v>
      </c>
      <c r="B28" s="52" t="s">
        <v>269</v>
      </c>
      <c r="C28" s="52" t="s">
        <v>36</v>
      </c>
      <c r="D28" s="52" t="s">
        <v>192</v>
      </c>
      <c r="E28" s="45">
        <f>IF('Eingabe Kommune'!E47&gt;0,'Eingabe Kommune'!E47,'Eingabe Kommune'!E54*'Eingabe Kommune'!E57*'Eingabe Kommune'!E$5*'Eingabe Deutschlandfaktoren'!E$19*365)</f>
        <v>30984975.977142863</v>
      </c>
      <c r="F28" s="45">
        <f>IF('Eingabe Kommune'!F47&gt;0,'Eingabe Kommune'!F47,'Eingabe Kommune'!F54*'Eingabe Kommune'!F57*'Eingabe Kommune'!F$5*'Eingabe Deutschlandfaktoren'!F$19*365)</f>
        <v>0</v>
      </c>
      <c r="G28" s="45">
        <f>IF('Eingabe Kommune'!G47&gt;0,'Eingabe Kommune'!G47,'Eingabe Kommune'!G54*'Eingabe Kommune'!G57*'Eingabe Kommune'!G$5*'Eingabe Deutschlandfaktoren'!G$19*365)</f>
        <v>0</v>
      </c>
      <c r="H28" s="45">
        <f>IF('Eingabe Kommune'!H47&gt;0,'Eingabe Kommune'!H47,'Eingabe Kommune'!H54*'Eingabe Kommune'!H57*'Eingabe Kommune'!H$5*'Eingabe Deutschlandfaktoren'!H$19*365)</f>
        <v>0</v>
      </c>
      <c r="I28" s="45">
        <f>IF('Eingabe Kommune'!I47&gt;0,'Eingabe Kommune'!I47,'Eingabe Kommune'!I54*'Eingabe Kommune'!I57*'Eingabe Kommune'!I$5*'Eingabe Deutschlandfaktoren'!I$19*365)</f>
        <v>0</v>
      </c>
      <c r="J28" s="45">
        <f>IF('Eingabe Kommune'!J47&gt;0,'Eingabe Kommune'!J47,'Eingabe Kommune'!J54*'Eingabe Kommune'!J57*'Eingabe Kommune'!J$5*'Eingabe Deutschlandfaktoren'!J$19*365)</f>
        <v>0</v>
      </c>
      <c r="K28" s="45">
        <f>IF('Eingabe Kommune'!K47&gt;0,'Eingabe Kommune'!K47,'Eingabe Kommune'!K54*'Eingabe Kommune'!K57*'Eingabe Kommune'!K$5*'Eingabe Deutschlandfaktoren'!K$19*365)</f>
        <v>0</v>
      </c>
      <c r="L28" s="45">
        <f>IF('Eingabe Kommune'!L47&gt;0,'Eingabe Kommune'!L47,'Eingabe Kommune'!L54*'Eingabe Kommune'!L57*'Eingabe Kommune'!L$5*'Eingabe Deutschlandfaktoren'!L$19*365)</f>
        <v>0</v>
      </c>
      <c r="M28" s="45">
        <f>IF('Eingabe Kommune'!M47&gt;0,'Eingabe Kommune'!M47,'Eingabe Kommune'!M54*'Eingabe Kommune'!M57*'Eingabe Kommune'!M$5*'Eingabe Deutschlandfaktoren'!M$19*365)</f>
        <v>0</v>
      </c>
      <c r="N28" s="45">
        <f>IF('Eingabe Kommune'!N47&gt;0,'Eingabe Kommune'!N47,'Eingabe Kommune'!N54*'Eingabe Kommune'!N57*'Eingabe Kommune'!N$5*'Eingabe Deutschlandfaktoren'!N$19*365)</f>
        <v>0</v>
      </c>
      <c r="O28" s="45">
        <f>IF('Eingabe Kommune'!O47&gt;0,'Eingabe Kommune'!O47,'Eingabe Kommune'!O54*'Eingabe Kommune'!O57*'Eingabe Kommune'!O$5*'Eingabe Deutschlandfaktoren'!O$19*365)</f>
        <v>0</v>
      </c>
      <c r="P28" s="45">
        <f>IF('Eingabe Kommune'!P47&gt;0,'Eingabe Kommune'!P47,'Eingabe Kommune'!P54*'Eingabe Kommune'!P57*'Eingabe Kommune'!P$5*'Eingabe Deutschlandfaktoren'!P$19*365)</f>
        <v>0</v>
      </c>
      <c r="Q28" s="45">
        <f>IF('Eingabe Kommune'!Q47&gt;0,'Eingabe Kommune'!Q47,'Eingabe Kommune'!Q54*'Eingabe Kommune'!Q57*'Eingabe Kommune'!Q$5*'Eingabe Deutschlandfaktoren'!Q$19*365)</f>
        <v>0</v>
      </c>
      <c r="R28" s="45">
        <f>IF('Eingabe Kommune'!R47&gt;0,'Eingabe Kommune'!R47,'Eingabe Kommune'!R54*'Eingabe Kommune'!R57*'Eingabe Kommune'!R$5*'Eingabe Deutschlandfaktoren'!R$19*365)</f>
        <v>0</v>
      </c>
      <c r="S28" s="45">
        <f>IF('Eingabe Kommune'!S47&gt;0,'Eingabe Kommune'!S47,'Eingabe Kommune'!S54*'Eingabe Kommune'!S57*'Eingabe Kommune'!S$5*'Eingabe Deutschlandfaktoren'!S$19*365)</f>
        <v>0</v>
      </c>
      <c r="T28" s="45">
        <f>IF('Eingabe Kommune'!T47&gt;0,'Eingabe Kommune'!T47,'Eingabe Kommune'!T54*'Eingabe Kommune'!T57*'Eingabe Kommune'!T$5*'Eingabe Deutschlandfaktoren'!T$19*365)</f>
        <v>0</v>
      </c>
      <c r="U28" s="45">
        <f>IF('Eingabe Kommune'!U47&gt;0,'Eingabe Kommune'!U47,'Eingabe Kommune'!U54*'Eingabe Kommune'!U57*'Eingabe Kommune'!U$5*'Eingabe Deutschlandfaktoren'!U$19*365)</f>
        <v>0</v>
      </c>
      <c r="V28" s="45">
        <f>IF('Eingabe Kommune'!V47&gt;0,'Eingabe Kommune'!V47,'Eingabe Kommune'!V54*'Eingabe Kommune'!V57*'Eingabe Kommune'!V$5*'Eingabe Deutschlandfaktoren'!V$19*365)</f>
        <v>0</v>
      </c>
      <c r="W28" s="45">
        <f>IF('Eingabe Kommune'!W47&gt;0,'Eingabe Kommune'!W47,'Eingabe Kommune'!W54*'Eingabe Kommune'!W57*'Eingabe Kommune'!W$5*'Eingabe Deutschlandfaktoren'!W$19*365)</f>
        <v>0</v>
      </c>
      <c r="X28" s="45">
        <f>IF('Eingabe Kommune'!X47&gt;0,'Eingabe Kommune'!X47,'Eingabe Kommune'!X54*'Eingabe Kommune'!X57*'Eingabe Kommune'!X$5*'Eingabe Deutschlandfaktoren'!X$19*365)</f>
        <v>0</v>
      </c>
      <c r="Y28" s="45">
        <f>IF('Eingabe Kommune'!Y47&gt;0,'Eingabe Kommune'!Y47,'Eingabe Kommune'!Y54*'Eingabe Kommune'!Y57*'Eingabe Kommune'!Y$5*'Eingabe Deutschlandfaktoren'!Y$19*365)</f>
        <v>0</v>
      </c>
      <c r="Z28" s="3"/>
    </row>
    <row r="29" spans="1:246" outlineLevel="1" x14ac:dyDescent="0.2">
      <c r="A29" s="52" t="s">
        <v>191</v>
      </c>
      <c r="B29" s="52" t="s">
        <v>37</v>
      </c>
      <c r="C29" s="52" t="s">
        <v>36</v>
      </c>
      <c r="D29" s="52" t="s">
        <v>195</v>
      </c>
      <c r="E29" s="45">
        <f>E26/'Eingabe Kommune'!E48</f>
        <v>219444280.44771162</v>
      </c>
      <c r="F29" s="45" t="e">
        <f>F26/'Eingabe Kommune'!F48</f>
        <v>#DIV/0!</v>
      </c>
      <c r="G29" s="45" t="e">
        <f>G26/'Eingabe Kommune'!G48</f>
        <v>#DIV/0!</v>
      </c>
      <c r="H29" s="45" t="e">
        <f>H26/'Eingabe Kommune'!H48</f>
        <v>#DIV/0!</v>
      </c>
      <c r="I29" s="45" t="e">
        <f>I26/'Eingabe Kommune'!I48</f>
        <v>#DIV/0!</v>
      </c>
      <c r="J29" s="45" t="e">
        <f>J26/'Eingabe Kommune'!J48</f>
        <v>#DIV/0!</v>
      </c>
      <c r="K29" s="45" t="e">
        <f>K26/'Eingabe Kommune'!K48</f>
        <v>#DIV/0!</v>
      </c>
      <c r="L29" s="45" t="e">
        <f>L26/'Eingabe Kommune'!L48</f>
        <v>#DIV/0!</v>
      </c>
      <c r="M29" s="45" t="e">
        <f>M26/'Eingabe Kommune'!M48</f>
        <v>#DIV/0!</v>
      </c>
      <c r="N29" s="45" t="e">
        <f>N26/'Eingabe Kommune'!N48</f>
        <v>#DIV/0!</v>
      </c>
      <c r="O29" s="45" t="e">
        <f>O26/'Eingabe Kommune'!O48</f>
        <v>#DIV/0!</v>
      </c>
      <c r="P29" s="45" t="e">
        <f>P26/'Eingabe Kommune'!P48</f>
        <v>#DIV/0!</v>
      </c>
      <c r="Q29" s="45" t="e">
        <f>Q26/'Eingabe Kommune'!Q48</f>
        <v>#DIV/0!</v>
      </c>
      <c r="R29" s="45" t="e">
        <f>R26/'Eingabe Kommune'!R48</f>
        <v>#DIV/0!</v>
      </c>
      <c r="S29" s="45" t="e">
        <f>S26/'Eingabe Kommune'!S48</f>
        <v>#DIV/0!</v>
      </c>
      <c r="T29" s="45" t="e">
        <f>T26/'Eingabe Kommune'!T48</f>
        <v>#DIV/0!</v>
      </c>
      <c r="U29" s="45" t="e">
        <f>U26/'Eingabe Kommune'!U48</f>
        <v>#DIV/0!</v>
      </c>
      <c r="V29" s="45" t="e">
        <f>V26/'Eingabe Kommune'!V48</f>
        <v>#DIV/0!</v>
      </c>
      <c r="W29" s="45" t="e">
        <f>W26/'Eingabe Kommune'!W48</f>
        <v>#DIV/0!</v>
      </c>
      <c r="X29" s="45" t="e">
        <f>X26/'Eingabe Kommune'!X48</f>
        <v>#DIV/0!</v>
      </c>
      <c r="Y29" s="45" t="e">
        <f>Y26/'Eingabe Kommune'!Y48</f>
        <v>#DIV/0!</v>
      </c>
      <c r="Z29" s="3"/>
    </row>
    <row r="30" spans="1:246" outlineLevel="1" x14ac:dyDescent="0.2">
      <c r="A30" s="52" t="s">
        <v>191</v>
      </c>
      <c r="B30" s="52" t="s">
        <v>273</v>
      </c>
      <c r="C30" s="52" t="s">
        <v>36</v>
      </c>
      <c r="D30" s="52" t="s">
        <v>195</v>
      </c>
      <c r="E30" s="45">
        <f>E27/'Eingabe Kommune'!E49</f>
        <v>501139623.88094944</v>
      </c>
      <c r="F30" s="45" t="e">
        <f>F27/'Eingabe Kommune'!F49</f>
        <v>#DIV/0!</v>
      </c>
      <c r="G30" s="45" t="e">
        <f>G27/'Eingabe Kommune'!G49</f>
        <v>#DIV/0!</v>
      </c>
      <c r="H30" s="45" t="e">
        <f>H27/'Eingabe Kommune'!H49</f>
        <v>#DIV/0!</v>
      </c>
      <c r="I30" s="45" t="e">
        <f>I27/'Eingabe Kommune'!I49</f>
        <v>#DIV/0!</v>
      </c>
      <c r="J30" s="45" t="e">
        <f>J27/'Eingabe Kommune'!J49</f>
        <v>#DIV/0!</v>
      </c>
      <c r="K30" s="45" t="e">
        <f>K27/'Eingabe Kommune'!K49</f>
        <v>#DIV/0!</v>
      </c>
      <c r="L30" s="45" t="e">
        <f>L27/'Eingabe Kommune'!L49</f>
        <v>#DIV/0!</v>
      </c>
      <c r="M30" s="45" t="e">
        <f>M27/'Eingabe Kommune'!M49</f>
        <v>#DIV/0!</v>
      </c>
      <c r="N30" s="45" t="e">
        <f>N27/'Eingabe Kommune'!N49</f>
        <v>#DIV/0!</v>
      </c>
      <c r="O30" s="45" t="e">
        <f>O27/'Eingabe Kommune'!O49</f>
        <v>#DIV/0!</v>
      </c>
      <c r="P30" s="45" t="e">
        <f>P27/'Eingabe Kommune'!P49</f>
        <v>#DIV/0!</v>
      </c>
      <c r="Q30" s="45" t="e">
        <f>Q27/'Eingabe Kommune'!Q49</f>
        <v>#DIV/0!</v>
      </c>
      <c r="R30" s="45" t="e">
        <f>R27/'Eingabe Kommune'!R49</f>
        <v>#DIV/0!</v>
      </c>
      <c r="S30" s="45" t="e">
        <f>S27/'Eingabe Kommune'!S49</f>
        <v>#DIV/0!</v>
      </c>
      <c r="T30" s="45" t="e">
        <f>T27/'Eingabe Kommune'!T49</f>
        <v>#DIV/0!</v>
      </c>
      <c r="U30" s="45" t="e">
        <f>U27/'Eingabe Kommune'!U49</f>
        <v>#DIV/0!</v>
      </c>
      <c r="V30" s="45" t="e">
        <f>V27/'Eingabe Kommune'!V49</f>
        <v>#DIV/0!</v>
      </c>
      <c r="W30" s="45" t="e">
        <f>W27/'Eingabe Kommune'!W49</f>
        <v>#DIV/0!</v>
      </c>
      <c r="X30" s="45" t="e">
        <f>X27/'Eingabe Kommune'!X49</f>
        <v>#DIV/0!</v>
      </c>
      <c r="Y30" s="45" t="e">
        <f>Y27/'Eingabe Kommune'!Y49</f>
        <v>#DIV/0!</v>
      </c>
      <c r="Z30" s="3"/>
    </row>
    <row r="31" spans="1:246" outlineLevel="1" x14ac:dyDescent="0.2">
      <c r="A31" s="52" t="s">
        <v>191</v>
      </c>
      <c r="B31" s="52" t="s">
        <v>269</v>
      </c>
      <c r="C31" s="52" t="s">
        <v>36</v>
      </c>
      <c r="D31" s="52" t="s">
        <v>195</v>
      </c>
      <c r="E31" s="45">
        <f>E28/'Eingabe Kommune'!E50</f>
        <v>180954561.9185195</v>
      </c>
      <c r="F31" s="45" t="e">
        <f>F28/'Eingabe Kommune'!F50</f>
        <v>#DIV/0!</v>
      </c>
      <c r="G31" s="45" t="e">
        <f>G28/'Eingabe Kommune'!G50</f>
        <v>#DIV/0!</v>
      </c>
      <c r="H31" s="45" t="e">
        <f>H28/'Eingabe Kommune'!H50</f>
        <v>#DIV/0!</v>
      </c>
      <c r="I31" s="45" t="e">
        <f>I28/'Eingabe Kommune'!I50</f>
        <v>#DIV/0!</v>
      </c>
      <c r="J31" s="45" t="e">
        <f>J28/'Eingabe Kommune'!J50</f>
        <v>#DIV/0!</v>
      </c>
      <c r="K31" s="45" t="e">
        <f>K28/'Eingabe Kommune'!K50</f>
        <v>#DIV/0!</v>
      </c>
      <c r="L31" s="45" t="e">
        <f>L28/'Eingabe Kommune'!L50</f>
        <v>#DIV/0!</v>
      </c>
      <c r="M31" s="45" t="e">
        <f>M28/'Eingabe Kommune'!M50</f>
        <v>#DIV/0!</v>
      </c>
      <c r="N31" s="45" t="e">
        <f>N28/'Eingabe Kommune'!N50</f>
        <v>#DIV/0!</v>
      </c>
      <c r="O31" s="45" t="e">
        <f>O28/'Eingabe Kommune'!O50</f>
        <v>#DIV/0!</v>
      </c>
      <c r="P31" s="45" t="e">
        <f>P28/'Eingabe Kommune'!P50</f>
        <v>#DIV/0!</v>
      </c>
      <c r="Q31" s="45" t="e">
        <f>Q28/'Eingabe Kommune'!Q50</f>
        <v>#DIV/0!</v>
      </c>
      <c r="R31" s="45" t="e">
        <f>R28/'Eingabe Kommune'!R50</f>
        <v>#DIV/0!</v>
      </c>
      <c r="S31" s="45" t="e">
        <f>S28/'Eingabe Kommune'!S50</f>
        <v>#DIV/0!</v>
      </c>
      <c r="T31" s="45" t="e">
        <f>T28/'Eingabe Kommune'!T50</f>
        <v>#DIV/0!</v>
      </c>
      <c r="U31" s="45" t="e">
        <f>U28/'Eingabe Kommune'!U50</f>
        <v>#DIV/0!</v>
      </c>
      <c r="V31" s="45" t="e">
        <f>V28/'Eingabe Kommune'!V50</f>
        <v>#DIV/0!</v>
      </c>
      <c r="W31" s="45" t="e">
        <f>W28/'Eingabe Kommune'!W50</f>
        <v>#DIV/0!</v>
      </c>
      <c r="X31" s="45" t="e">
        <f>X28/'Eingabe Kommune'!X50</f>
        <v>#DIV/0!</v>
      </c>
      <c r="Y31" s="45" t="e">
        <f>Y28/'Eingabe Kommune'!Y50</f>
        <v>#DIV/0!</v>
      </c>
      <c r="Z31" s="3"/>
    </row>
    <row r="32" spans="1:246" outlineLevel="1" x14ac:dyDescent="0.2">
      <c r="A32" s="53" t="s">
        <v>191</v>
      </c>
      <c r="B32" s="53" t="s">
        <v>270</v>
      </c>
      <c r="C32" s="53" t="s">
        <v>196</v>
      </c>
      <c r="D32" s="53" t="s">
        <v>192</v>
      </c>
      <c r="E32" s="45">
        <f>'Eingabe Deutschlandfaktoren'!E22/'Eingabe Deutschlandfaktoren'!E$5*'Eingabe Kommune'!E$5*1000000000</f>
        <v>4569104.1832453888</v>
      </c>
      <c r="F32" s="45">
        <f>'Eingabe Deutschlandfaktoren'!F22/'Eingabe Deutschlandfaktoren'!F$5*'Eingabe Kommune'!F$5*1000000000</f>
        <v>0</v>
      </c>
      <c r="G32" s="45">
        <f>'Eingabe Deutschlandfaktoren'!G22/'Eingabe Deutschlandfaktoren'!G$5*'Eingabe Kommune'!G$5*1000000000</f>
        <v>0</v>
      </c>
      <c r="H32" s="45">
        <f>'Eingabe Deutschlandfaktoren'!H22/'Eingabe Deutschlandfaktoren'!H$5*'Eingabe Kommune'!H$5*1000000000</f>
        <v>0</v>
      </c>
      <c r="I32" s="45" t="e">
        <f>'Eingabe Deutschlandfaktoren'!I22/'Eingabe Deutschlandfaktoren'!I$5*'Eingabe Kommune'!I$5*1000000000</f>
        <v>#DIV/0!</v>
      </c>
      <c r="J32" s="45" t="e">
        <f>'Eingabe Deutschlandfaktoren'!J22/'Eingabe Deutschlandfaktoren'!J$5*'Eingabe Kommune'!J$5*1000000000</f>
        <v>#DIV/0!</v>
      </c>
      <c r="K32" s="45" t="e">
        <f>'Eingabe Deutschlandfaktoren'!K22/'Eingabe Deutschlandfaktoren'!K$5*'Eingabe Kommune'!K$5*1000000000</f>
        <v>#DIV/0!</v>
      </c>
      <c r="L32" s="45" t="e">
        <f>'Eingabe Deutschlandfaktoren'!L22/'Eingabe Deutschlandfaktoren'!L$5*'Eingabe Kommune'!L$5*1000000000</f>
        <v>#DIV/0!</v>
      </c>
      <c r="M32" s="45" t="e">
        <f>'Eingabe Deutschlandfaktoren'!M22/'Eingabe Deutschlandfaktoren'!M$5*'Eingabe Kommune'!M$5*1000000000</f>
        <v>#DIV/0!</v>
      </c>
      <c r="N32" s="45" t="e">
        <f>'Eingabe Deutschlandfaktoren'!N22/'Eingabe Deutschlandfaktoren'!N$5*'Eingabe Kommune'!N$5*1000000000</f>
        <v>#DIV/0!</v>
      </c>
      <c r="O32" s="45" t="e">
        <f>'Eingabe Deutschlandfaktoren'!O22/'Eingabe Deutschlandfaktoren'!O$5*'Eingabe Kommune'!O$5*1000000000</f>
        <v>#DIV/0!</v>
      </c>
      <c r="P32" s="45" t="e">
        <f>'Eingabe Deutschlandfaktoren'!P22/'Eingabe Deutschlandfaktoren'!P$5*'Eingabe Kommune'!P$5*1000000000</f>
        <v>#DIV/0!</v>
      </c>
      <c r="Q32" s="45" t="e">
        <f>'Eingabe Deutschlandfaktoren'!Q22/'Eingabe Deutschlandfaktoren'!Q$5*'Eingabe Kommune'!Q$5*1000000000</f>
        <v>#DIV/0!</v>
      </c>
      <c r="R32" s="45" t="e">
        <f>'Eingabe Deutschlandfaktoren'!R22/'Eingabe Deutschlandfaktoren'!R$5*'Eingabe Kommune'!R$5*1000000000</f>
        <v>#DIV/0!</v>
      </c>
      <c r="S32" s="45" t="e">
        <f>'Eingabe Deutschlandfaktoren'!S22/'Eingabe Deutschlandfaktoren'!S$5*'Eingabe Kommune'!S$5*1000000000</f>
        <v>#DIV/0!</v>
      </c>
      <c r="T32" s="45" t="e">
        <f>'Eingabe Deutschlandfaktoren'!T22/'Eingabe Deutschlandfaktoren'!T$5*'Eingabe Kommune'!T$5*1000000000</f>
        <v>#DIV/0!</v>
      </c>
      <c r="U32" s="45" t="e">
        <f>'Eingabe Deutschlandfaktoren'!U22/'Eingabe Deutschlandfaktoren'!U$5*'Eingabe Kommune'!U$5*1000000000</f>
        <v>#DIV/0!</v>
      </c>
      <c r="V32" s="45" t="e">
        <f>'Eingabe Deutschlandfaktoren'!V22/'Eingabe Deutschlandfaktoren'!V$5*'Eingabe Kommune'!V$5*1000000000</f>
        <v>#DIV/0!</v>
      </c>
      <c r="W32" s="45" t="e">
        <f>'Eingabe Deutschlandfaktoren'!W22/'Eingabe Deutschlandfaktoren'!W$5*'Eingabe Kommune'!W$5*1000000000</f>
        <v>#DIV/0!</v>
      </c>
      <c r="X32" s="45" t="e">
        <f>'Eingabe Deutschlandfaktoren'!X22/'Eingabe Deutschlandfaktoren'!X$5*'Eingabe Kommune'!X$5*1000000000</f>
        <v>#DIV/0!</v>
      </c>
      <c r="Y32" s="45" t="e">
        <f>'Eingabe Deutschlandfaktoren'!Y22/'Eingabe Deutschlandfaktoren'!Y$5*'Eingabe Kommune'!Y$5*1000000000</f>
        <v>#DIV/0!</v>
      </c>
      <c r="Z32" s="3"/>
    </row>
    <row r="33" spans="1:26" outlineLevel="1" x14ac:dyDescent="0.2">
      <c r="A33" s="53" t="s">
        <v>191</v>
      </c>
      <c r="B33" s="53" t="s">
        <v>271</v>
      </c>
      <c r="C33" s="53" t="s">
        <v>196</v>
      </c>
      <c r="D33" s="53" t="s">
        <v>192</v>
      </c>
      <c r="E33" s="45">
        <f>'Eingabe Deutschlandfaktoren'!E23/'Eingabe Deutschlandfaktoren'!E$5*'Eingabe Kommune'!E$5*1000000000</f>
        <v>22559951.904774107</v>
      </c>
      <c r="F33" s="45">
        <f>'Eingabe Deutschlandfaktoren'!F23/'Eingabe Deutschlandfaktoren'!F$5*'Eingabe Kommune'!F$5*1000000000</f>
        <v>0</v>
      </c>
      <c r="G33" s="45">
        <f>'Eingabe Deutschlandfaktoren'!G23/'Eingabe Deutschlandfaktoren'!G$5*'Eingabe Kommune'!G$5*1000000000</f>
        <v>0</v>
      </c>
      <c r="H33" s="45">
        <f>'Eingabe Deutschlandfaktoren'!H23/'Eingabe Deutschlandfaktoren'!H$5*'Eingabe Kommune'!H$5*1000000000</f>
        <v>0</v>
      </c>
      <c r="I33" s="45" t="e">
        <f>'Eingabe Deutschlandfaktoren'!I23/'Eingabe Deutschlandfaktoren'!I$5*'Eingabe Kommune'!I$5*1000000000</f>
        <v>#DIV/0!</v>
      </c>
      <c r="J33" s="45" t="e">
        <f>'Eingabe Deutschlandfaktoren'!J23/'Eingabe Deutschlandfaktoren'!J$5*'Eingabe Kommune'!J$5*1000000000</f>
        <v>#DIV/0!</v>
      </c>
      <c r="K33" s="45" t="e">
        <f>'Eingabe Deutschlandfaktoren'!K23/'Eingabe Deutschlandfaktoren'!K$5*'Eingabe Kommune'!K$5*1000000000</f>
        <v>#DIV/0!</v>
      </c>
      <c r="L33" s="45" t="e">
        <f>'Eingabe Deutschlandfaktoren'!L23/'Eingabe Deutschlandfaktoren'!L$5*'Eingabe Kommune'!L$5*1000000000</f>
        <v>#DIV/0!</v>
      </c>
      <c r="M33" s="45" t="e">
        <f>'Eingabe Deutschlandfaktoren'!M23/'Eingabe Deutschlandfaktoren'!M$5*'Eingabe Kommune'!M$5*1000000000</f>
        <v>#DIV/0!</v>
      </c>
      <c r="N33" s="45" t="e">
        <f>'Eingabe Deutschlandfaktoren'!N23/'Eingabe Deutschlandfaktoren'!N$5*'Eingabe Kommune'!N$5*1000000000</f>
        <v>#DIV/0!</v>
      </c>
      <c r="O33" s="45" t="e">
        <f>'Eingabe Deutschlandfaktoren'!O23/'Eingabe Deutschlandfaktoren'!O$5*'Eingabe Kommune'!O$5*1000000000</f>
        <v>#DIV/0!</v>
      </c>
      <c r="P33" s="45" t="e">
        <f>'Eingabe Deutschlandfaktoren'!P23/'Eingabe Deutschlandfaktoren'!P$5*'Eingabe Kommune'!P$5*1000000000</f>
        <v>#DIV/0!</v>
      </c>
      <c r="Q33" s="45" t="e">
        <f>'Eingabe Deutschlandfaktoren'!Q23/'Eingabe Deutschlandfaktoren'!Q$5*'Eingabe Kommune'!Q$5*1000000000</f>
        <v>#DIV/0!</v>
      </c>
      <c r="R33" s="45" t="e">
        <f>'Eingabe Deutschlandfaktoren'!R23/'Eingabe Deutschlandfaktoren'!R$5*'Eingabe Kommune'!R$5*1000000000</f>
        <v>#DIV/0!</v>
      </c>
      <c r="S33" s="45" t="e">
        <f>'Eingabe Deutschlandfaktoren'!S23/'Eingabe Deutschlandfaktoren'!S$5*'Eingabe Kommune'!S$5*1000000000</f>
        <v>#DIV/0!</v>
      </c>
      <c r="T33" s="45" t="e">
        <f>'Eingabe Deutschlandfaktoren'!T23/'Eingabe Deutschlandfaktoren'!T$5*'Eingabe Kommune'!T$5*1000000000</f>
        <v>#DIV/0!</v>
      </c>
      <c r="U33" s="45" t="e">
        <f>'Eingabe Deutschlandfaktoren'!U23/'Eingabe Deutschlandfaktoren'!U$5*'Eingabe Kommune'!U$5*1000000000</f>
        <v>#DIV/0!</v>
      </c>
      <c r="V33" s="45" t="e">
        <f>'Eingabe Deutschlandfaktoren'!V23/'Eingabe Deutschlandfaktoren'!V$5*'Eingabe Kommune'!V$5*1000000000</f>
        <v>#DIV/0!</v>
      </c>
      <c r="W33" s="45" t="e">
        <f>'Eingabe Deutschlandfaktoren'!W23/'Eingabe Deutschlandfaktoren'!W$5*'Eingabe Kommune'!W$5*1000000000</f>
        <v>#DIV/0!</v>
      </c>
      <c r="X33" s="45" t="e">
        <f>'Eingabe Deutschlandfaktoren'!X23/'Eingabe Deutschlandfaktoren'!X$5*'Eingabe Kommune'!X$5*1000000000</f>
        <v>#DIV/0!</v>
      </c>
      <c r="Y33" s="45" t="e">
        <f>'Eingabe Deutschlandfaktoren'!Y23/'Eingabe Deutschlandfaktoren'!Y$5*'Eingabe Kommune'!Y$5*1000000000</f>
        <v>#DIV/0!</v>
      </c>
      <c r="Z33" s="3"/>
    </row>
    <row r="34" spans="1:26" outlineLevel="1" x14ac:dyDescent="0.2">
      <c r="A34" s="63" t="s">
        <v>193</v>
      </c>
      <c r="B34" s="63" t="s">
        <v>276</v>
      </c>
      <c r="C34" s="63" t="s">
        <v>197</v>
      </c>
      <c r="D34" s="63" t="s">
        <v>194</v>
      </c>
      <c r="E34" s="45">
        <f>IF('Eingabe Kommune'!E31&gt;0,'Eingabe Kommune'!E31,'Eingabe Kommune'!E$35*('Eingabe Kommune'!E38/'Eingabe Kommune'!E$37)*'Eingabe Deutschlandfaktoren'!E27)</f>
        <v>54443917.522964351</v>
      </c>
      <c r="F34" s="45" t="e">
        <f>IF('Eingabe Kommune'!F31&gt;0,'Eingabe Kommune'!F31,'Eingabe Kommune'!F$35*('Eingabe Kommune'!F38/'Eingabe Kommune'!F$37)*'Eingabe Deutschlandfaktoren'!F27)</f>
        <v>#DIV/0!</v>
      </c>
      <c r="G34" s="45" t="e">
        <f>IF('Eingabe Kommune'!G31&gt;0,'Eingabe Kommune'!G31,'Eingabe Kommune'!G$35*('Eingabe Kommune'!G38/'Eingabe Kommune'!G$37)*'Eingabe Deutschlandfaktoren'!G27)</f>
        <v>#DIV/0!</v>
      </c>
      <c r="H34" s="45" t="e">
        <f>IF('Eingabe Kommune'!H31&gt;0,'Eingabe Kommune'!H31,'Eingabe Kommune'!H$35*('Eingabe Kommune'!H38/'Eingabe Kommune'!H$37)*'Eingabe Deutschlandfaktoren'!H27)</f>
        <v>#DIV/0!</v>
      </c>
      <c r="I34" s="45" t="e">
        <f>IF('Eingabe Kommune'!I31&gt;0,'Eingabe Kommune'!I31,'Eingabe Kommune'!I$35*('Eingabe Kommune'!I38/'Eingabe Kommune'!I$37)*'Eingabe Deutschlandfaktoren'!I27)</f>
        <v>#DIV/0!</v>
      </c>
      <c r="J34" s="45" t="e">
        <f>IF('Eingabe Kommune'!J31&gt;0,'Eingabe Kommune'!J31,'Eingabe Kommune'!J$35*('Eingabe Kommune'!J38/'Eingabe Kommune'!J$37)*'Eingabe Deutschlandfaktoren'!J27)</f>
        <v>#DIV/0!</v>
      </c>
      <c r="K34" s="45" t="e">
        <f>IF('Eingabe Kommune'!K31&gt;0,'Eingabe Kommune'!K31,'Eingabe Kommune'!K$35*('Eingabe Kommune'!K38/'Eingabe Kommune'!K$37)*'Eingabe Deutschlandfaktoren'!K27)</f>
        <v>#DIV/0!</v>
      </c>
      <c r="L34" s="45" t="e">
        <f>IF('Eingabe Kommune'!L31&gt;0,'Eingabe Kommune'!L31,'Eingabe Kommune'!L$35*('Eingabe Kommune'!L38/'Eingabe Kommune'!L$37)*'Eingabe Deutschlandfaktoren'!L27)</f>
        <v>#DIV/0!</v>
      </c>
      <c r="M34" s="45" t="e">
        <f>IF('Eingabe Kommune'!M31&gt;0,'Eingabe Kommune'!M31,'Eingabe Kommune'!M$35*('Eingabe Kommune'!M38/'Eingabe Kommune'!M$37)*'Eingabe Deutschlandfaktoren'!M27)</f>
        <v>#DIV/0!</v>
      </c>
      <c r="N34" s="45" t="e">
        <f>IF('Eingabe Kommune'!N31&gt;0,'Eingabe Kommune'!N31,'Eingabe Kommune'!N$35*('Eingabe Kommune'!N38/'Eingabe Kommune'!N$37)*'Eingabe Deutschlandfaktoren'!N27)</f>
        <v>#DIV/0!</v>
      </c>
      <c r="O34" s="45" t="e">
        <f>IF('Eingabe Kommune'!O31&gt;0,'Eingabe Kommune'!O31,'Eingabe Kommune'!O$35*('Eingabe Kommune'!O38/'Eingabe Kommune'!O$37)*'Eingabe Deutschlandfaktoren'!O27)</f>
        <v>#DIV/0!</v>
      </c>
      <c r="P34" s="45" t="e">
        <f>IF('Eingabe Kommune'!P31&gt;0,'Eingabe Kommune'!P31,'Eingabe Kommune'!P$35*('Eingabe Kommune'!P38/'Eingabe Kommune'!P$37)*'Eingabe Deutschlandfaktoren'!P27)</f>
        <v>#DIV/0!</v>
      </c>
      <c r="Q34" s="45" t="e">
        <f>IF('Eingabe Kommune'!Q31&gt;0,'Eingabe Kommune'!Q31,'Eingabe Kommune'!Q$35*('Eingabe Kommune'!Q38/'Eingabe Kommune'!Q$37)*'Eingabe Deutschlandfaktoren'!Q27)</f>
        <v>#DIV/0!</v>
      </c>
      <c r="R34" s="45" t="e">
        <f>IF('Eingabe Kommune'!R31&gt;0,'Eingabe Kommune'!R31,'Eingabe Kommune'!R$35*('Eingabe Kommune'!R38/'Eingabe Kommune'!R$37)*'Eingabe Deutschlandfaktoren'!R27)</f>
        <v>#DIV/0!</v>
      </c>
      <c r="S34" s="45" t="e">
        <f>IF('Eingabe Kommune'!S31&gt;0,'Eingabe Kommune'!S31,'Eingabe Kommune'!S$35*('Eingabe Kommune'!S38/'Eingabe Kommune'!S$37)*'Eingabe Deutschlandfaktoren'!S27)</f>
        <v>#DIV/0!</v>
      </c>
      <c r="T34" s="45" t="e">
        <f>IF('Eingabe Kommune'!T31&gt;0,'Eingabe Kommune'!T31,'Eingabe Kommune'!T$35*('Eingabe Kommune'!T38/'Eingabe Kommune'!T$37)*'Eingabe Deutschlandfaktoren'!T27)</f>
        <v>#DIV/0!</v>
      </c>
      <c r="U34" s="45" t="e">
        <f>IF('Eingabe Kommune'!U31&gt;0,'Eingabe Kommune'!U31,'Eingabe Kommune'!U$35*('Eingabe Kommune'!U38/'Eingabe Kommune'!U$37)*'Eingabe Deutschlandfaktoren'!U27)</f>
        <v>#DIV/0!</v>
      </c>
      <c r="V34" s="45" t="e">
        <f>IF('Eingabe Kommune'!V31&gt;0,'Eingabe Kommune'!V31,'Eingabe Kommune'!V$35*('Eingabe Kommune'!V38/'Eingabe Kommune'!V$37)*'Eingabe Deutschlandfaktoren'!V27)</f>
        <v>#DIV/0!</v>
      </c>
      <c r="W34" s="45" t="e">
        <f>IF('Eingabe Kommune'!W31&gt;0,'Eingabe Kommune'!W31,'Eingabe Kommune'!W$35*('Eingabe Kommune'!W38/'Eingabe Kommune'!W$37)*'Eingabe Deutschlandfaktoren'!W27)</f>
        <v>#DIV/0!</v>
      </c>
      <c r="X34" s="45" t="e">
        <f>IF('Eingabe Kommune'!X31&gt;0,'Eingabe Kommune'!X31,'Eingabe Kommune'!X$35*('Eingabe Kommune'!X38/'Eingabe Kommune'!X$37)*'Eingabe Deutschlandfaktoren'!X27)</f>
        <v>#DIV/0!</v>
      </c>
      <c r="Y34" s="45" t="e">
        <f>IF('Eingabe Kommune'!Y31&gt;0,'Eingabe Kommune'!Y31,'Eingabe Kommune'!Y$35*('Eingabe Kommune'!Y38/'Eingabe Kommune'!Y$37)*'Eingabe Deutschlandfaktoren'!Y27)</f>
        <v>#DIV/0!</v>
      </c>
      <c r="Z34" s="3"/>
    </row>
    <row r="35" spans="1:26" outlineLevel="1" x14ac:dyDescent="0.2">
      <c r="A35" s="63" t="s">
        <v>193</v>
      </c>
      <c r="B35" s="63" t="s">
        <v>198</v>
      </c>
      <c r="C35" s="63" t="s">
        <v>197</v>
      </c>
      <c r="D35" s="63" t="s">
        <v>194</v>
      </c>
      <c r="E35" s="45">
        <f>IF('Eingabe Kommune'!E32&gt;0,'Eingabe Kommune'!E32,'Eingabe Kommune'!E$35*('Eingabe Kommune'!E39/'Eingabe Kommune'!E$37)*'Eingabe Deutschlandfaktoren'!E28+'Eingabe Kommune'!E$35*('Eingabe Kommune'!E40/'Eingabe Kommune'!E$37)*'Eingabe Deutschlandfaktoren'!E29+'Eingabe Kommune'!E36*('Eingabe Kommune'!E42/'Eingabe Kommune'!E$41)*'Eingabe Deutschlandfaktoren'!E30)</f>
        <v>23290762.746125519</v>
      </c>
      <c r="F35" s="45" t="e">
        <f>IF('Eingabe Kommune'!F32&gt;0,'Eingabe Kommune'!F32,'Eingabe Kommune'!F$35*('Eingabe Kommune'!F39/'Eingabe Kommune'!F$37)*'Eingabe Deutschlandfaktoren'!F28+'Eingabe Kommune'!F$35*('Eingabe Kommune'!F40/'Eingabe Kommune'!F$37)*'Eingabe Deutschlandfaktoren'!F29+'Eingabe Kommune'!F36*('Eingabe Kommune'!F42/'Eingabe Kommune'!F$41)*'Eingabe Deutschlandfaktoren'!F30)</f>
        <v>#DIV/0!</v>
      </c>
      <c r="G35" s="45" t="e">
        <f>IF('Eingabe Kommune'!G32&gt;0,'Eingabe Kommune'!G32,'Eingabe Kommune'!G$35*('Eingabe Kommune'!G39/'Eingabe Kommune'!G$37)*'Eingabe Deutschlandfaktoren'!G28+'Eingabe Kommune'!G$35*('Eingabe Kommune'!G40/'Eingabe Kommune'!G$37)*'Eingabe Deutschlandfaktoren'!G29+'Eingabe Kommune'!G36*('Eingabe Kommune'!G42/'Eingabe Kommune'!G$41)*'Eingabe Deutschlandfaktoren'!G30)</f>
        <v>#DIV/0!</v>
      </c>
      <c r="H35" s="45" t="e">
        <f>IF('Eingabe Kommune'!H32&gt;0,'Eingabe Kommune'!H32,'Eingabe Kommune'!H$35*('Eingabe Kommune'!H39/'Eingabe Kommune'!H$37)*'Eingabe Deutschlandfaktoren'!H28+'Eingabe Kommune'!H$35*('Eingabe Kommune'!H40/'Eingabe Kommune'!H$37)*'Eingabe Deutschlandfaktoren'!H29+'Eingabe Kommune'!H36*('Eingabe Kommune'!H42/'Eingabe Kommune'!H$41)*'Eingabe Deutschlandfaktoren'!H30)</f>
        <v>#DIV/0!</v>
      </c>
      <c r="I35" s="45" t="e">
        <f>IF('Eingabe Kommune'!I32&gt;0,'Eingabe Kommune'!I32,'Eingabe Kommune'!I$35*('Eingabe Kommune'!I39/'Eingabe Kommune'!I$37)*'Eingabe Deutschlandfaktoren'!I28+'Eingabe Kommune'!I$35*('Eingabe Kommune'!I40/'Eingabe Kommune'!I$37)*'Eingabe Deutschlandfaktoren'!I29+'Eingabe Kommune'!I36*('Eingabe Kommune'!I42/'Eingabe Kommune'!I$41)*'Eingabe Deutschlandfaktoren'!I30)</f>
        <v>#DIV/0!</v>
      </c>
      <c r="J35" s="45" t="e">
        <f>IF('Eingabe Kommune'!J32&gt;0,'Eingabe Kommune'!J32,'Eingabe Kommune'!J$35*('Eingabe Kommune'!J39/'Eingabe Kommune'!J$37)*'Eingabe Deutschlandfaktoren'!J28+'Eingabe Kommune'!J$35*('Eingabe Kommune'!J40/'Eingabe Kommune'!J$37)*'Eingabe Deutschlandfaktoren'!J29+'Eingabe Kommune'!J36*('Eingabe Kommune'!J42/'Eingabe Kommune'!J$41)*'Eingabe Deutschlandfaktoren'!J30)</f>
        <v>#DIV/0!</v>
      </c>
      <c r="K35" s="45" t="e">
        <f>IF('Eingabe Kommune'!K32&gt;0,'Eingabe Kommune'!K32,'Eingabe Kommune'!K$35*('Eingabe Kommune'!K39/'Eingabe Kommune'!K$37)*'Eingabe Deutschlandfaktoren'!K28+'Eingabe Kommune'!K$35*('Eingabe Kommune'!K40/'Eingabe Kommune'!K$37)*'Eingabe Deutschlandfaktoren'!K29+'Eingabe Kommune'!K36*('Eingabe Kommune'!K42/'Eingabe Kommune'!K$41)*'Eingabe Deutschlandfaktoren'!K30)</f>
        <v>#DIV/0!</v>
      </c>
      <c r="L35" s="45" t="e">
        <f>IF('Eingabe Kommune'!L32&gt;0,'Eingabe Kommune'!L32,'Eingabe Kommune'!L$35*('Eingabe Kommune'!L39/'Eingabe Kommune'!L$37)*'Eingabe Deutschlandfaktoren'!L28+'Eingabe Kommune'!L$35*('Eingabe Kommune'!L40/'Eingabe Kommune'!L$37)*'Eingabe Deutschlandfaktoren'!L29+'Eingabe Kommune'!L36*('Eingabe Kommune'!L42/'Eingabe Kommune'!L$41)*'Eingabe Deutschlandfaktoren'!L30)</f>
        <v>#DIV/0!</v>
      </c>
      <c r="M35" s="45" t="e">
        <f>IF('Eingabe Kommune'!M32&gt;0,'Eingabe Kommune'!M32,'Eingabe Kommune'!M$35*('Eingabe Kommune'!M39/'Eingabe Kommune'!M$37)*'Eingabe Deutschlandfaktoren'!M28+'Eingabe Kommune'!M$35*('Eingabe Kommune'!M40/'Eingabe Kommune'!M$37)*'Eingabe Deutschlandfaktoren'!M29+'Eingabe Kommune'!M36*('Eingabe Kommune'!M42/'Eingabe Kommune'!M$41)*'Eingabe Deutschlandfaktoren'!M30)</f>
        <v>#DIV/0!</v>
      </c>
      <c r="N35" s="45" t="e">
        <f>IF('Eingabe Kommune'!N32&gt;0,'Eingabe Kommune'!N32,'Eingabe Kommune'!N$35*('Eingabe Kommune'!N39/'Eingabe Kommune'!N$37)*'Eingabe Deutschlandfaktoren'!N28+'Eingabe Kommune'!N$35*('Eingabe Kommune'!N40/'Eingabe Kommune'!N$37)*'Eingabe Deutschlandfaktoren'!N29+'Eingabe Kommune'!N36*('Eingabe Kommune'!N42/'Eingabe Kommune'!N$41)*'Eingabe Deutschlandfaktoren'!N30)</f>
        <v>#DIV/0!</v>
      </c>
      <c r="O35" s="45" t="e">
        <f>IF('Eingabe Kommune'!O32&gt;0,'Eingabe Kommune'!O32,'Eingabe Kommune'!O$35*('Eingabe Kommune'!O39/'Eingabe Kommune'!O$37)*'Eingabe Deutschlandfaktoren'!O28+'Eingabe Kommune'!O$35*('Eingabe Kommune'!O40/'Eingabe Kommune'!O$37)*'Eingabe Deutschlandfaktoren'!O29+'Eingabe Kommune'!O36*('Eingabe Kommune'!O42/'Eingabe Kommune'!O$41)*'Eingabe Deutschlandfaktoren'!O30)</f>
        <v>#DIV/0!</v>
      </c>
      <c r="P35" s="45" t="e">
        <f>IF('Eingabe Kommune'!P32&gt;0,'Eingabe Kommune'!P32,'Eingabe Kommune'!P$35*('Eingabe Kommune'!P39/'Eingabe Kommune'!P$37)*'Eingabe Deutschlandfaktoren'!P28+'Eingabe Kommune'!P$35*('Eingabe Kommune'!P40/'Eingabe Kommune'!P$37)*'Eingabe Deutschlandfaktoren'!P29+'Eingabe Kommune'!P36*('Eingabe Kommune'!P42/'Eingabe Kommune'!P$41)*'Eingabe Deutschlandfaktoren'!P30)</f>
        <v>#DIV/0!</v>
      </c>
      <c r="Q35" s="45" t="e">
        <f>IF('Eingabe Kommune'!Q32&gt;0,'Eingabe Kommune'!Q32,'Eingabe Kommune'!Q$35*('Eingabe Kommune'!Q39/'Eingabe Kommune'!Q$37)*'Eingabe Deutschlandfaktoren'!Q28+'Eingabe Kommune'!Q$35*('Eingabe Kommune'!Q40/'Eingabe Kommune'!Q$37)*'Eingabe Deutschlandfaktoren'!Q29+'Eingabe Kommune'!Q36*('Eingabe Kommune'!Q42/'Eingabe Kommune'!Q$41)*'Eingabe Deutschlandfaktoren'!Q30)</f>
        <v>#DIV/0!</v>
      </c>
      <c r="R35" s="45" t="e">
        <f>IF('Eingabe Kommune'!R32&gt;0,'Eingabe Kommune'!R32,'Eingabe Kommune'!R$35*('Eingabe Kommune'!R39/'Eingabe Kommune'!R$37)*'Eingabe Deutschlandfaktoren'!R28+'Eingabe Kommune'!R$35*('Eingabe Kommune'!R40/'Eingabe Kommune'!R$37)*'Eingabe Deutschlandfaktoren'!R29+'Eingabe Kommune'!R36*('Eingabe Kommune'!R42/'Eingabe Kommune'!R$41)*'Eingabe Deutschlandfaktoren'!R30)</f>
        <v>#DIV/0!</v>
      </c>
      <c r="S35" s="45" t="e">
        <f>IF('Eingabe Kommune'!S32&gt;0,'Eingabe Kommune'!S32,'Eingabe Kommune'!S$35*('Eingabe Kommune'!S39/'Eingabe Kommune'!S$37)*'Eingabe Deutschlandfaktoren'!S28+'Eingabe Kommune'!S$35*('Eingabe Kommune'!S40/'Eingabe Kommune'!S$37)*'Eingabe Deutschlandfaktoren'!S29+'Eingabe Kommune'!S36*('Eingabe Kommune'!S42/'Eingabe Kommune'!S$41)*'Eingabe Deutschlandfaktoren'!S30)</f>
        <v>#DIV/0!</v>
      </c>
      <c r="T35" s="45" t="e">
        <f>IF('Eingabe Kommune'!T32&gt;0,'Eingabe Kommune'!T32,'Eingabe Kommune'!T$35*('Eingabe Kommune'!T39/'Eingabe Kommune'!T$37)*'Eingabe Deutschlandfaktoren'!T28+'Eingabe Kommune'!T$35*('Eingabe Kommune'!T40/'Eingabe Kommune'!T$37)*'Eingabe Deutschlandfaktoren'!T29+'Eingabe Kommune'!T36*('Eingabe Kommune'!T42/'Eingabe Kommune'!T$41)*'Eingabe Deutschlandfaktoren'!T30)</f>
        <v>#DIV/0!</v>
      </c>
      <c r="U35" s="45" t="e">
        <f>IF('Eingabe Kommune'!U32&gt;0,'Eingabe Kommune'!U32,'Eingabe Kommune'!U$35*('Eingabe Kommune'!U39/'Eingabe Kommune'!U$37)*'Eingabe Deutschlandfaktoren'!U28+'Eingabe Kommune'!U$35*('Eingabe Kommune'!U40/'Eingabe Kommune'!U$37)*'Eingabe Deutschlandfaktoren'!U29+'Eingabe Kommune'!U36*('Eingabe Kommune'!U42/'Eingabe Kommune'!U$41)*'Eingabe Deutschlandfaktoren'!U30)</f>
        <v>#DIV/0!</v>
      </c>
      <c r="V35" s="45" t="e">
        <f>IF('Eingabe Kommune'!V32&gt;0,'Eingabe Kommune'!V32,'Eingabe Kommune'!V$35*('Eingabe Kommune'!V39/'Eingabe Kommune'!V$37)*'Eingabe Deutschlandfaktoren'!V28+'Eingabe Kommune'!V$35*('Eingabe Kommune'!V40/'Eingabe Kommune'!V$37)*'Eingabe Deutschlandfaktoren'!V29+'Eingabe Kommune'!V36*('Eingabe Kommune'!V42/'Eingabe Kommune'!V$41)*'Eingabe Deutschlandfaktoren'!V30)</f>
        <v>#DIV/0!</v>
      </c>
      <c r="W35" s="45" t="e">
        <f>IF('Eingabe Kommune'!W32&gt;0,'Eingabe Kommune'!W32,'Eingabe Kommune'!W$35*('Eingabe Kommune'!W39/'Eingabe Kommune'!W$37)*'Eingabe Deutschlandfaktoren'!W28+'Eingabe Kommune'!W$35*('Eingabe Kommune'!W40/'Eingabe Kommune'!W$37)*'Eingabe Deutschlandfaktoren'!W29+'Eingabe Kommune'!W36*('Eingabe Kommune'!W42/'Eingabe Kommune'!W$41)*'Eingabe Deutschlandfaktoren'!W30)</f>
        <v>#DIV/0!</v>
      </c>
      <c r="X35" s="45" t="e">
        <f>IF('Eingabe Kommune'!X32&gt;0,'Eingabe Kommune'!X32,'Eingabe Kommune'!X$35*('Eingabe Kommune'!X39/'Eingabe Kommune'!X$37)*'Eingabe Deutschlandfaktoren'!X28+'Eingabe Kommune'!X$35*('Eingabe Kommune'!X40/'Eingabe Kommune'!X$37)*'Eingabe Deutschlandfaktoren'!X29+'Eingabe Kommune'!X36*('Eingabe Kommune'!X42/'Eingabe Kommune'!X$41)*'Eingabe Deutschlandfaktoren'!X30)</f>
        <v>#DIV/0!</v>
      </c>
      <c r="Y35" s="45" t="e">
        <f>IF('Eingabe Kommune'!Y32&gt;0,'Eingabe Kommune'!Y32,'Eingabe Kommune'!Y$35*('Eingabe Kommune'!Y39/'Eingabe Kommune'!Y$37)*'Eingabe Deutschlandfaktoren'!Y28+'Eingabe Kommune'!Y$35*('Eingabe Kommune'!Y40/'Eingabe Kommune'!Y$37)*'Eingabe Deutschlandfaktoren'!Y29+'Eingabe Kommune'!Y36*('Eingabe Kommune'!Y42/'Eingabe Kommune'!Y$41)*'Eingabe Deutschlandfaktoren'!Y30)</f>
        <v>#DIV/0!</v>
      </c>
      <c r="Z35" s="3"/>
    </row>
    <row r="36" spans="1:26" ht="6" customHeight="1" outlineLevel="1" x14ac:dyDescent="0.2">
      <c r="A36" s="49"/>
      <c r="B36" s="49"/>
      <c r="C36" s="49"/>
      <c r="D36" s="49"/>
    </row>
    <row r="37" spans="1:26" outlineLevel="1" x14ac:dyDescent="0.2">
      <c r="A37" s="52" t="s">
        <v>13</v>
      </c>
      <c r="B37" s="52" t="s">
        <v>148</v>
      </c>
      <c r="C37" s="54" t="s">
        <v>64</v>
      </c>
      <c r="D37" s="42" t="s">
        <v>16</v>
      </c>
      <c r="E37" s="44">
        <f>E$25*'Eingabe Deutschlandfaktoren'!E32*'Eingabe Deutschlandfaktoren'!E44</f>
        <v>225350169.89214489</v>
      </c>
      <c r="F37" s="44">
        <f>F$25*'Eingabe Deutschlandfaktoren'!F32*'Eingabe Deutschlandfaktoren'!F44</f>
        <v>0</v>
      </c>
      <c r="G37" s="44">
        <f>G$25*'Eingabe Deutschlandfaktoren'!G32*'Eingabe Deutschlandfaktoren'!G44</f>
        <v>0</v>
      </c>
      <c r="H37" s="44">
        <f>H$25*'Eingabe Deutschlandfaktoren'!H32*'Eingabe Deutschlandfaktoren'!H44</f>
        <v>0</v>
      </c>
      <c r="I37" s="44">
        <f>I$25*'Eingabe Deutschlandfaktoren'!I32*'Eingabe Deutschlandfaktoren'!I44</f>
        <v>0</v>
      </c>
      <c r="J37" s="44">
        <f>J$25*'Eingabe Deutschlandfaktoren'!J32*'Eingabe Deutschlandfaktoren'!J44</f>
        <v>0</v>
      </c>
      <c r="K37" s="44">
        <f>K$25*'Eingabe Deutschlandfaktoren'!K32*'Eingabe Deutschlandfaktoren'!K44</f>
        <v>0</v>
      </c>
      <c r="L37" s="44">
        <f>L$25*'Eingabe Deutschlandfaktoren'!L32*'Eingabe Deutschlandfaktoren'!L44</f>
        <v>0</v>
      </c>
      <c r="M37" s="44">
        <f>M$25*'Eingabe Deutschlandfaktoren'!M32*'Eingabe Deutschlandfaktoren'!M44</f>
        <v>0</v>
      </c>
      <c r="N37" s="44">
        <f>N$25*'Eingabe Deutschlandfaktoren'!N32*'Eingabe Deutschlandfaktoren'!N44</f>
        <v>0</v>
      </c>
      <c r="O37" s="44">
        <f>O$25*'Eingabe Deutschlandfaktoren'!O32*'Eingabe Deutschlandfaktoren'!O44</f>
        <v>0</v>
      </c>
      <c r="P37" s="44">
        <f>P$25*'Eingabe Deutschlandfaktoren'!P32*'Eingabe Deutschlandfaktoren'!P44</f>
        <v>0</v>
      </c>
      <c r="Q37" s="44">
        <f>Q$25*'Eingabe Deutschlandfaktoren'!Q32*'Eingabe Deutschlandfaktoren'!Q44</f>
        <v>0</v>
      </c>
      <c r="R37" s="44">
        <f>R$25*'Eingabe Deutschlandfaktoren'!R32*'Eingabe Deutschlandfaktoren'!R44</f>
        <v>0</v>
      </c>
      <c r="S37" s="44">
        <f>S$25*'Eingabe Deutschlandfaktoren'!S32*'Eingabe Deutschlandfaktoren'!S44</f>
        <v>0</v>
      </c>
      <c r="T37" s="44">
        <f>T$25*'Eingabe Deutschlandfaktoren'!T32*'Eingabe Deutschlandfaktoren'!T44</f>
        <v>0</v>
      </c>
      <c r="U37" s="44">
        <f>U$25*'Eingabe Deutschlandfaktoren'!U32*'Eingabe Deutschlandfaktoren'!U44</f>
        <v>0</v>
      </c>
      <c r="V37" s="44">
        <f>V$25*'Eingabe Deutschlandfaktoren'!V32*'Eingabe Deutschlandfaktoren'!V44</f>
        <v>0</v>
      </c>
      <c r="W37" s="44">
        <f>W$25*'Eingabe Deutschlandfaktoren'!W32*'Eingabe Deutschlandfaktoren'!W44</f>
        <v>0</v>
      </c>
      <c r="X37" s="44">
        <f>X$25*'Eingabe Deutschlandfaktoren'!X32*'Eingabe Deutschlandfaktoren'!X44</f>
        <v>0</v>
      </c>
      <c r="Y37" s="44">
        <f>Y$25*'Eingabe Deutschlandfaktoren'!Y32*'Eingabe Deutschlandfaktoren'!Y44</f>
        <v>0</v>
      </c>
    </row>
    <row r="38" spans="1:26" outlineLevel="1" x14ac:dyDescent="0.2">
      <c r="A38" s="52" t="s">
        <v>13</v>
      </c>
      <c r="B38" s="52" t="s">
        <v>148</v>
      </c>
      <c r="C38" s="55" t="s">
        <v>67</v>
      </c>
      <c r="D38" s="42" t="s">
        <v>16</v>
      </c>
      <c r="E38" s="41">
        <f>E$25*'Eingabe Deutschlandfaktoren'!E33*'Eingabe Deutschlandfaktoren'!E45</f>
        <v>195963522.26537406</v>
      </c>
      <c r="F38" s="41">
        <f>F$25*'Eingabe Deutschlandfaktoren'!F33*'Eingabe Deutschlandfaktoren'!F45</f>
        <v>0</v>
      </c>
      <c r="G38" s="41">
        <f>G$25*'Eingabe Deutschlandfaktoren'!G33*'Eingabe Deutschlandfaktoren'!G45</f>
        <v>0</v>
      </c>
      <c r="H38" s="41">
        <f>H$25*'Eingabe Deutschlandfaktoren'!H33*'Eingabe Deutschlandfaktoren'!H45</f>
        <v>0</v>
      </c>
      <c r="I38" s="41">
        <f>I$25*'Eingabe Deutschlandfaktoren'!I33*'Eingabe Deutschlandfaktoren'!I45</f>
        <v>0</v>
      </c>
      <c r="J38" s="41">
        <f>J$25*'Eingabe Deutschlandfaktoren'!J33*'Eingabe Deutschlandfaktoren'!J45</f>
        <v>0</v>
      </c>
      <c r="K38" s="41">
        <f>K$25*'Eingabe Deutschlandfaktoren'!K33*'Eingabe Deutschlandfaktoren'!K45</f>
        <v>0</v>
      </c>
      <c r="L38" s="41">
        <f>L$25*'Eingabe Deutschlandfaktoren'!L33*'Eingabe Deutschlandfaktoren'!L45</f>
        <v>0</v>
      </c>
      <c r="M38" s="41">
        <f>M$25*'Eingabe Deutschlandfaktoren'!M33*'Eingabe Deutschlandfaktoren'!M45</f>
        <v>0</v>
      </c>
      <c r="N38" s="41">
        <f>N$25*'Eingabe Deutschlandfaktoren'!N33*'Eingabe Deutschlandfaktoren'!N45</f>
        <v>0</v>
      </c>
      <c r="O38" s="41">
        <f>O$25*'Eingabe Deutschlandfaktoren'!O33*'Eingabe Deutschlandfaktoren'!O45</f>
        <v>0</v>
      </c>
      <c r="P38" s="41">
        <f>P$25*'Eingabe Deutschlandfaktoren'!P33*'Eingabe Deutschlandfaktoren'!P45</f>
        <v>0</v>
      </c>
      <c r="Q38" s="41">
        <f>Q$25*'Eingabe Deutschlandfaktoren'!Q33*'Eingabe Deutschlandfaktoren'!Q45</f>
        <v>0</v>
      </c>
      <c r="R38" s="41">
        <f>R$25*'Eingabe Deutschlandfaktoren'!R33*'Eingabe Deutschlandfaktoren'!R45</f>
        <v>0</v>
      </c>
      <c r="S38" s="41">
        <f>S$25*'Eingabe Deutschlandfaktoren'!S33*'Eingabe Deutschlandfaktoren'!S45</f>
        <v>0</v>
      </c>
      <c r="T38" s="41">
        <f>T$25*'Eingabe Deutschlandfaktoren'!T33*'Eingabe Deutschlandfaktoren'!T45</f>
        <v>0</v>
      </c>
      <c r="U38" s="41">
        <f>U$25*'Eingabe Deutschlandfaktoren'!U33*'Eingabe Deutschlandfaktoren'!U45</f>
        <v>0</v>
      </c>
      <c r="V38" s="41">
        <f>V$25*'Eingabe Deutschlandfaktoren'!V33*'Eingabe Deutschlandfaktoren'!V45</f>
        <v>0</v>
      </c>
      <c r="W38" s="41">
        <f>W$25*'Eingabe Deutschlandfaktoren'!W33*'Eingabe Deutschlandfaktoren'!W45</f>
        <v>0</v>
      </c>
      <c r="X38" s="41">
        <f>X$25*'Eingabe Deutschlandfaktoren'!X33*'Eingabe Deutschlandfaktoren'!X45</f>
        <v>0</v>
      </c>
      <c r="Y38" s="41">
        <f>Y$25*'Eingabe Deutschlandfaktoren'!Y33*'Eingabe Deutschlandfaktoren'!Y45</f>
        <v>0</v>
      </c>
    </row>
    <row r="39" spans="1:26" outlineLevel="1" x14ac:dyDescent="0.2">
      <c r="A39" s="52" t="s">
        <v>13</v>
      </c>
      <c r="B39" s="52" t="s">
        <v>148</v>
      </c>
      <c r="C39" s="56" t="s">
        <v>27</v>
      </c>
      <c r="D39" s="42" t="s">
        <v>16</v>
      </c>
      <c r="E39" s="40">
        <f>E$25*'Eingabe Deutschlandfaktoren'!E34*'Eingabe Deutschlandfaktoren'!E46</f>
        <v>725729.45891430334</v>
      </c>
      <c r="F39" s="40">
        <f>F$25*'Eingabe Deutschlandfaktoren'!F34*'Eingabe Deutschlandfaktoren'!F46</f>
        <v>0</v>
      </c>
      <c r="G39" s="40">
        <f>G$25*'Eingabe Deutschlandfaktoren'!G34*'Eingabe Deutschlandfaktoren'!G46</f>
        <v>0</v>
      </c>
      <c r="H39" s="40">
        <f>H$25*'Eingabe Deutschlandfaktoren'!H34*'Eingabe Deutschlandfaktoren'!H46</f>
        <v>0</v>
      </c>
      <c r="I39" s="40">
        <f>I$25*'Eingabe Deutschlandfaktoren'!I34*'Eingabe Deutschlandfaktoren'!I46</f>
        <v>0</v>
      </c>
      <c r="J39" s="40">
        <f>J$25*'Eingabe Deutschlandfaktoren'!J34*'Eingabe Deutschlandfaktoren'!J46</f>
        <v>0</v>
      </c>
      <c r="K39" s="40">
        <f>K$25*'Eingabe Deutschlandfaktoren'!K34*'Eingabe Deutschlandfaktoren'!K46</f>
        <v>0</v>
      </c>
      <c r="L39" s="40">
        <f>L$25*'Eingabe Deutschlandfaktoren'!L34*'Eingabe Deutschlandfaktoren'!L46</f>
        <v>0</v>
      </c>
      <c r="M39" s="40">
        <f>M$25*'Eingabe Deutschlandfaktoren'!M34*'Eingabe Deutschlandfaktoren'!M46</f>
        <v>0</v>
      </c>
      <c r="N39" s="40">
        <f>N$25*'Eingabe Deutschlandfaktoren'!N34*'Eingabe Deutschlandfaktoren'!N46</f>
        <v>0</v>
      </c>
      <c r="O39" s="40">
        <f>O$25*'Eingabe Deutschlandfaktoren'!O34*'Eingabe Deutschlandfaktoren'!O46</f>
        <v>0</v>
      </c>
      <c r="P39" s="40">
        <f>P$25*'Eingabe Deutschlandfaktoren'!P34*'Eingabe Deutschlandfaktoren'!P46</f>
        <v>0</v>
      </c>
      <c r="Q39" s="40">
        <f>Q$25*'Eingabe Deutschlandfaktoren'!Q34*'Eingabe Deutschlandfaktoren'!Q46</f>
        <v>0</v>
      </c>
      <c r="R39" s="40">
        <f>R$25*'Eingabe Deutschlandfaktoren'!R34*'Eingabe Deutschlandfaktoren'!R46</f>
        <v>0</v>
      </c>
      <c r="S39" s="40">
        <f>S$25*'Eingabe Deutschlandfaktoren'!S34*'Eingabe Deutschlandfaktoren'!S46</f>
        <v>0</v>
      </c>
      <c r="T39" s="40">
        <f>T$25*'Eingabe Deutschlandfaktoren'!T34*'Eingabe Deutschlandfaktoren'!T46</f>
        <v>0</v>
      </c>
      <c r="U39" s="40">
        <f>U$25*'Eingabe Deutschlandfaktoren'!U34*'Eingabe Deutschlandfaktoren'!U46</f>
        <v>0</v>
      </c>
      <c r="V39" s="40">
        <f>V$25*'Eingabe Deutschlandfaktoren'!V34*'Eingabe Deutschlandfaktoren'!V46</f>
        <v>0</v>
      </c>
      <c r="W39" s="40">
        <f>W$25*'Eingabe Deutschlandfaktoren'!W34*'Eingabe Deutschlandfaktoren'!W46</f>
        <v>0</v>
      </c>
      <c r="X39" s="40">
        <f>X$25*'Eingabe Deutschlandfaktoren'!X34*'Eingabe Deutschlandfaktoren'!X46</f>
        <v>0</v>
      </c>
      <c r="Y39" s="40">
        <f>Y$25*'Eingabe Deutschlandfaktoren'!Y34*'Eingabe Deutschlandfaktoren'!Y46</f>
        <v>0</v>
      </c>
    </row>
    <row r="40" spans="1:26" outlineLevel="1" x14ac:dyDescent="0.2">
      <c r="A40" s="52" t="s">
        <v>13</v>
      </c>
      <c r="B40" s="52" t="s">
        <v>37</v>
      </c>
      <c r="C40" s="55" t="s">
        <v>67</v>
      </c>
      <c r="D40" s="42" t="s">
        <v>16</v>
      </c>
      <c r="E40" s="41">
        <f>E$29*'Eingabe Deutschlandfaktoren'!E$51*IF(AND(ISNUMBER('Eingabe Kommune'!E$58),'Eingabe Kommune'!E$58&gt;=0),(1-'Eingabe Kommune'!E$58),'Eingabe Deutschlandfaktoren'!E39)</f>
        <v>11048648.302230366</v>
      </c>
      <c r="F40" s="41" t="e">
        <f>F$29*'Eingabe Deutschlandfaktoren'!F$51*IF(AND(ISNUMBER('Eingabe Kommune'!F$58),'Eingabe Kommune'!F$58&gt;=0),(1-'Eingabe Kommune'!F$58),'Eingabe Deutschlandfaktoren'!F39)</f>
        <v>#DIV/0!</v>
      </c>
      <c r="G40" s="41" t="e">
        <f>G$29*'Eingabe Deutschlandfaktoren'!G$51*IF(AND(ISNUMBER('Eingabe Kommune'!G$58),'Eingabe Kommune'!G$58&gt;=0),(1-'Eingabe Kommune'!G$58),'Eingabe Deutschlandfaktoren'!G39)</f>
        <v>#DIV/0!</v>
      </c>
      <c r="H40" s="41" t="e">
        <f>H$29*'Eingabe Deutschlandfaktoren'!H$51*IF(AND(ISNUMBER('Eingabe Kommune'!H$58),'Eingabe Kommune'!H$58&gt;=0),(1-'Eingabe Kommune'!H$58),'Eingabe Deutschlandfaktoren'!H39)</f>
        <v>#DIV/0!</v>
      </c>
      <c r="I40" s="41" t="e">
        <f>I$29*'Eingabe Deutschlandfaktoren'!I$51*IF(AND(ISNUMBER('Eingabe Kommune'!I$58),'Eingabe Kommune'!I$58&gt;=0),(1-'Eingabe Kommune'!I$58),'Eingabe Deutschlandfaktoren'!I39)</f>
        <v>#DIV/0!</v>
      </c>
      <c r="J40" s="41" t="e">
        <f>J$29*'Eingabe Deutschlandfaktoren'!J$51*IF(AND(ISNUMBER('Eingabe Kommune'!J$58),'Eingabe Kommune'!J$58&gt;=0),(1-'Eingabe Kommune'!J$58),'Eingabe Deutschlandfaktoren'!J39)</f>
        <v>#DIV/0!</v>
      </c>
      <c r="K40" s="41" t="e">
        <f>K$29*'Eingabe Deutschlandfaktoren'!K$51*IF(AND(ISNUMBER('Eingabe Kommune'!K$58),'Eingabe Kommune'!K$58&gt;=0),(1-'Eingabe Kommune'!K$58),'Eingabe Deutschlandfaktoren'!K39)</f>
        <v>#DIV/0!</v>
      </c>
      <c r="L40" s="41" t="e">
        <f>L$29*'Eingabe Deutschlandfaktoren'!L$51*IF(AND(ISNUMBER('Eingabe Kommune'!L$58),'Eingabe Kommune'!L$58&gt;=0),(1-'Eingabe Kommune'!L$58),'Eingabe Deutschlandfaktoren'!L39)</f>
        <v>#DIV/0!</v>
      </c>
      <c r="M40" s="41" t="e">
        <f>M$29*'Eingabe Deutschlandfaktoren'!M$51*IF(AND(ISNUMBER('Eingabe Kommune'!M$58),'Eingabe Kommune'!M$58&gt;=0),(1-'Eingabe Kommune'!M$58),'Eingabe Deutschlandfaktoren'!M39)</f>
        <v>#DIV/0!</v>
      </c>
      <c r="N40" s="41" t="e">
        <f>N$29*'Eingabe Deutschlandfaktoren'!N$51*IF(AND(ISNUMBER('Eingabe Kommune'!N$58),'Eingabe Kommune'!N$58&gt;=0),(1-'Eingabe Kommune'!N$58),'Eingabe Deutschlandfaktoren'!N39)</f>
        <v>#DIV/0!</v>
      </c>
      <c r="O40" s="41" t="e">
        <f>O$29*'Eingabe Deutschlandfaktoren'!O$51*IF(AND(ISNUMBER('Eingabe Kommune'!O$58),'Eingabe Kommune'!O$58&gt;=0),(1-'Eingabe Kommune'!O$58),'Eingabe Deutschlandfaktoren'!O39)</f>
        <v>#DIV/0!</v>
      </c>
      <c r="P40" s="41" t="e">
        <f>P$29*'Eingabe Deutschlandfaktoren'!P$51*IF(AND(ISNUMBER('Eingabe Kommune'!P$58),'Eingabe Kommune'!P$58&gt;=0),(1-'Eingabe Kommune'!P$58),'Eingabe Deutschlandfaktoren'!P39)</f>
        <v>#DIV/0!</v>
      </c>
      <c r="Q40" s="41" t="e">
        <f>Q$29*'Eingabe Deutschlandfaktoren'!Q$51*IF(AND(ISNUMBER('Eingabe Kommune'!Q$58),'Eingabe Kommune'!Q$58&gt;=0),(1-'Eingabe Kommune'!Q$58),'Eingabe Deutschlandfaktoren'!Q39)</f>
        <v>#DIV/0!</v>
      </c>
      <c r="R40" s="41" t="e">
        <f>R$29*'Eingabe Deutschlandfaktoren'!R$51*IF(AND(ISNUMBER('Eingabe Kommune'!R$58),'Eingabe Kommune'!R$58&gt;=0),(1-'Eingabe Kommune'!R$58),'Eingabe Deutschlandfaktoren'!R39)</f>
        <v>#DIV/0!</v>
      </c>
      <c r="S40" s="41" t="e">
        <f>S$29*'Eingabe Deutschlandfaktoren'!S$51*IF(AND(ISNUMBER('Eingabe Kommune'!S$58),'Eingabe Kommune'!S$58&gt;=0),(1-'Eingabe Kommune'!S$58),'Eingabe Deutschlandfaktoren'!S39)</f>
        <v>#DIV/0!</v>
      </c>
      <c r="T40" s="41" t="e">
        <f>T$29*'Eingabe Deutschlandfaktoren'!T$51*IF(AND(ISNUMBER('Eingabe Kommune'!T$58),'Eingabe Kommune'!T$58&gt;=0),(1-'Eingabe Kommune'!T$58),'Eingabe Deutschlandfaktoren'!T39)</f>
        <v>#DIV/0!</v>
      </c>
      <c r="U40" s="41" t="e">
        <f>U$29*'Eingabe Deutschlandfaktoren'!U$51*IF(AND(ISNUMBER('Eingabe Kommune'!U$58),'Eingabe Kommune'!U$58&gt;=0),(1-'Eingabe Kommune'!U$58),'Eingabe Deutschlandfaktoren'!U39)</f>
        <v>#DIV/0!</v>
      </c>
      <c r="V40" s="41" t="e">
        <f>V$29*'Eingabe Deutschlandfaktoren'!V$51*IF(AND(ISNUMBER('Eingabe Kommune'!V$58),'Eingabe Kommune'!V$58&gt;=0),(1-'Eingabe Kommune'!V$58),'Eingabe Deutschlandfaktoren'!V39)</f>
        <v>#DIV/0!</v>
      </c>
      <c r="W40" s="41" t="e">
        <f>W$29*'Eingabe Deutschlandfaktoren'!W$51*IF(AND(ISNUMBER('Eingabe Kommune'!W$58),'Eingabe Kommune'!W$58&gt;=0),(1-'Eingabe Kommune'!W$58),'Eingabe Deutschlandfaktoren'!W39)</f>
        <v>#DIV/0!</v>
      </c>
      <c r="X40" s="41" t="e">
        <f>X$29*'Eingabe Deutschlandfaktoren'!X$51*IF(AND(ISNUMBER('Eingabe Kommune'!X$58),'Eingabe Kommune'!X$58&gt;=0),(1-'Eingabe Kommune'!X$58),'Eingabe Deutschlandfaktoren'!X39)</f>
        <v>#DIV/0!</v>
      </c>
      <c r="Y40" s="41" t="e">
        <f>Y$29*'Eingabe Deutschlandfaktoren'!Y$51*IF(AND(ISNUMBER('Eingabe Kommune'!Y$58),'Eingabe Kommune'!Y$58&gt;=0),(1-'Eingabe Kommune'!Y$58),'Eingabe Deutschlandfaktoren'!Y39)</f>
        <v>#DIV/0!</v>
      </c>
    </row>
    <row r="41" spans="1:26" outlineLevel="1" x14ac:dyDescent="0.2">
      <c r="A41" s="52" t="s">
        <v>13</v>
      </c>
      <c r="B41" s="52" t="s">
        <v>37</v>
      </c>
      <c r="C41" s="56" t="s">
        <v>27</v>
      </c>
      <c r="D41" s="42" t="s">
        <v>16</v>
      </c>
      <c r="E41" s="40">
        <f>E$29*'Eingabe Deutschlandfaktoren'!E$52*IF(AND(ISNUMBER('Eingabe Kommune'!E$58),'Eingabe Kommune'!E$58&gt;=0),('Eingabe Kommune'!E$58),'Eingabe Deutschlandfaktoren'!E40)</f>
        <v>60486.459019165057</v>
      </c>
      <c r="F41" s="40" t="e">
        <f>F$29*'Eingabe Deutschlandfaktoren'!F$52*IF(AND(ISNUMBER('Eingabe Kommune'!F$58),'Eingabe Kommune'!F$58&gt;=0),('Eingabe Kommune'!F$58),'Eingabe Deutschlandfaktoren'!F40)</f>
        <v>#DIV/0!</v>
      </c>
      <c r="G41" s="40" t="e">
        <f>G$29*'Eingabe Deutschlandfaktoren'!G$52*IF(AND(ISNUMBER('Eingabe Kommune'!G$58),'Eingabe Kommune'!G$58&gt;=0),('Eingabe Kommune'!G$58),'Eingabe Deutschlandfaktoren'!G40)</f>
        <v>#DIV/0!</v>
      </c>
      <c r="H41" s="40" t="e">
        <f>H$29*'Eingabe Deutschlandfaktoren'!H$52*IF(AND(ISNUMBER('Eingabe Kommune'!H$58),'Eingabe Kommune'!H$58&gt;=0),('Eingabe Kommune'!H$58),'Eingabe Deutschlandfaktoren'!H40)</f>
        <v>#DIV/0!</v>
      </c>
      <c r="I41" s="40" t="e">
        <f>I$29*'Eingabe Deutschlandfaktoren'!I$52*IF(AND(ISNUMBER('Eingabe Kommune'!I$58),'Eingabe Kommune'!I$58&gt;=0),('Eingabe Kommune'!I$58),'Eingabe Deutschlandfaktoren'!I40)</f>
        <v>#DIV/0!</v>
      </c>
      <c r="J41" s="40" t="e">
        <f>J$29*'Eingabe Deutschlandfaktoren'!J$52*IF(AND(ISNUMBER('Eingabe Kommune'!J$58),'Eingabe Kommune'!J$58&gt;=0),('Eingabe Kommune'!J$58),'Eingabe Deutschlandfaktoren'!J40)</f>
        <v>#DIV/0!</v>
      </c>
      <c r="K41" s="40" t="e">
        <f>K$29*'Eingabe Deutschlandfaktoren'!K$52*IF(AND(ISNUMBER('Eingabe Kommune'!K$58),'Eingabe Kommune'!K$58&gt;=0),('Eingabe Kommune'!K$58),'Eingabe Deutschlandfaktoren'!K40)</f>
        <v>#DIV/0!</v>
      </c>
      <c r="L41" s="40" t="e">
        <f>L$29*'Eingabe Deutschlandfaktoren'!L$52*IF(AND(ISNUMBER('Eingabe Kommune'!L$58),'Eingabe Kommune'!L$58&gt;=0),('Eingabe Kommune'!L$58),'Eingabe Deutschlandfaktoren'!L40)</f>
        <v>#DIV/0!</v>
      </c>
      <c r="M41" s="40" t="e">
        <f>M$29*'Eingabe Deutschlandfaktoren'!M$52*IF(AND(ISNUMBER('Eingabe Kommune'!M$58),'Eingabe Kommune'!M$58&gt;=0),('Eingabe Kommune'!M$58),'Eingabe Deutschlandfaktoren'!M40)</f>
        <v>#DIV/0!</v>
      </c>
      <c r="N41" s="40" t="e">
        <f>N$29*'Eingabe Deutschlandfaktoren'!N$52*IF(AND(ISNUMBER('Eingabe Kommune'!N$58),'Eingabe Kommune'!N$58&gt;=0),('Eingabe Kommune'!N$58),'Eingabe Deutschlandfaktoren'!N40)</f>
        <v>#DIV/0!</v>
      </c>
      <c r="O41" s="40" t="e">
        <f>O$29*'Eingabe Deutschlandfaktoren'!O$52*IF(AND(ISNUMBER('Eingabe Kommune'!O$58),'Eingabe Kommune'!O$58&gt;=0),('Eingabe Kommune'!O$58),'Eingabe Deutschlandfaktoren'!O40)</f>
        <v>#DIV/0!</v>
      </c>
      <c r="P41" s="40" t="e">
        <f>P$29*'Eingabe Deutschlandfaktoren'!P$52*IF(AND(ISNUMBER('Eingabe Kommune'!P$58),'Eingabe Kommune'!P$58&gt;=0),('Eingabe Kommune'!P$58),'Eingabe Deutschlandfaktoren'!P40)</f>
        <v>#DIV/0!</v>
      </c>
      <c r="Q41" s="40" t="e">
        <f>Q$29*'Eingabe Deutschlandfaktoren'!Q$52*IF(AND(ISNUMBER('Eingabe Kommune'!Q$58),'Eingabe Kommune'!Q$58&gt;=0),('Eingabe Kommune'!Q$58),'Eingabe Deutschlandfaktoren'!Q40)</f>
        <v>#DIV/0!</v>
      </c>
      <c r="R41" s="40" t="e">
        <f>R$29*'Eingabe Deutschlandfaktoren'!R$52*IF(AND(ISNUMBER('Eingabe Kommune'!R$58),'Eingabe Kommune'!R$58&gt;=0),('Eingabe Kommune'!R$58),'Eingabe Deutschlandfaktoren'!R40)</f>
        <v>#DIV/0!</v>
      </c>
      <c r="S41" s="40" t="e">
        <f>S$29*'Eingabe Deutschlandfaktoren'!S$52*IF(AND(ISNUMBER('Eingabe Kommune'!S$58),'Eingabe Kommune'!S$58&gt;=0),('Eingabe Kommune'!S$58),'Eingabe Deutschlandfaktoren'!S40)</f>
        <v>#DIV/0!</v>
      </c>
      <c r="T41" s="40" t="e">
        <f>T$29*'Eingabe Deutschlandfaktoren'!T$52*IF(AND(ISNUMBER('Eingabe Kommune'!T$58),'Eingabe Kommune'!T$58&gt;=0),('Eingabe Kommune'!T$58),'Eingabe Deutschlandfaktoren'!T40)</f>
        <v>#DIV/0!</v>
      </c>
      <c r="U41" s="40" t="e">
        <f>U$29*'Eingabe Deutschlandfaktoren'!U$52*IF(AND(ISNUMBER('Eingabe Kommune'!U$58),'Eingabe Kommune'!U$58&gt;=0),('Eingabe Kommune'!U$58),'Eingabe Deutschlandfaktoren'!U40)</f>
        <v>#DIV/0!</v>
      </c>
      <c r="V41" s="40" t="e">
        <f>V$29*'Eingabe Deutschlandfaktoren'!V$52*IF(AND(ISNUMBER('Eingabe Kommune'!V$58),'Eingabe Kommune'!V$58&gt;=0),('Eingabe Kommune'!V$58),'Eingabe Deutschlandfaktoren'!V40)</f>
        <v>#DIV/0!</v>
      </c>
      <c r="W41" s="40" t="e">
        <f>W$29*'Eingabe Deutschlandfaktoren'!W$52*IF(AND(ISNUMBER('Eingabe Kommune'!W$58),'Eingabe Kommune'!W$58&gt;=0),('Eingabe Kommune'!W$58),'Eingabe Deutschlandfaktoren'!W40)</f>
        <v>#DIV/0!</v>
      </c>
      <c r="X41" s="40" t="e">
        <f>X$29*'Eingabe Deutschlandfaktoren'!X$52*IF(AND(ISNUMBER('Eingabe Kommune'!X$58),'Eingabe Kommune'!X$58&gt;=0),('Eingabe Kommune'!X$58),'Eingabe Deutschlandfaktoren'!X40)</f>
        <v>#DIV/0!</v>
      </c>
      <c r="Y41" s="40" t="e">
        <f>Y$29*'Eingabe Deutschlandfaktoren'!Y$52*IF(AND(ISNUMBER('Eingabe Kommune'!Y$58),'Eingabe Kommune'!Y$58&gt;=0),('Eingabe Kommune'!Y$58),'Eingabe Deutschlandfaktoren'!Y40)</f>
        <v>#DIV/0!</v>
      </c>
    </row>
    <row r="42" spans="1:26" outlineLevel="1" x14ac:dyDescent="0.2">
      <c r="A42" s="52" t="s">
        <v>13</v>
      </c>
      <c r="B42" s="52" t="s">
        <v>258</v>
      </c>
      <c r="C42" s="56" t="s">
        <v>27</v>
      </c>
      <c r="D42" s="42" t="s">
        <v>16</v>
      </c>
      <c r="E42" s="40">
        <f>E$30*'Eingabe Deutschlandfaktoren'!E53</f>
        <v>9635716.8725820128</v>
      </c>
      <c r="F42" s="40" t="e">
        <f>F$30*'Eingabe Deutschlandfaktoren'!F53</f>
        <v>#DIV/0!</v>
      </c>
      <c r="G42" s="40" t="e">
        <f>G$30*'Eingabe Deutschlandfaktoren'!G53</f>
        <v>#DIV/0!</v>
      </c>
      <c r="H42" s="40" t="e">
        <f>H$30*'Eingabe Deutschlandfaktoren'!H53</f>
        <v>#DIV/0!</v>
      </c>
      <c r="I42" s="40" t="e">
        <f>I$30*'Eingabe Deutschlandfaktoren'!I53</f>
        <v>#DIV/0!</v>
      </c>
      <c r="J42" s="40" t="e">
        <f>J$30*'Eingabe Deutschlandfaktoren'!J53</f>
        <v>#DIV/0!</v>
      </c>
      <c r="K42" s="40" t="e">
        <f>K$30*'Eingabe Deutschlandfaktoren'!K53</f>
        <v>#DIV/0!</v>
      </c>
      <c r="L42" s="40" t="e">
        <f>L$30*'Eingabe Deutschlandfaktoren'!L53</f>
        <v>#DIV/0!</v>
      </c>
      <c r="M42" s="40" t="e">
        <f>M$30*'Eingabe Deutschlandfaktoren'!M53</f>
        <v>#DIV/0!</v>
      </c>
      <c r="N42" s="40" t="e">
        <f>N$30*'Eingabe Deutschlandfaktoren'!N53</f>
        <v>#DIV/0!</v>
      </c>
      <c r="O42" s="40" t="e">
        <f>O$30*'Eingabe Deutschlandfaktoren'!O53</f>
        <v>#DIV/0!</v>
      </c>
      <c r="P42" s="40" t="e">
        <f>P$30*'Eingabe Deutschlandfaktoren'!P53</f>
        <v>#DIV/0!</v>
      </c>
      <c r="Q42" s="40" t="e">
        <f>Q$30*'Eingabe Deutschlandfaktoren'!Q53</f>
        <v>#DIV/0!</v>
      </c>
      <c r="R42" s="40" t="e">
        <f>R$30*'Eingabe Deutschlandfaktoren'!R53</f>
        <v>#DIV/0!</v>
      </c>
      <c r="S42" s="40" t="e">
        <f>S$30*'Eingabe Deutschlandfaktoren'!S53</f>
        <v>#DIV/0!</v>
      </c>
      <c r="T42" s="40" t="e">
        <f>T$30*'Eingabe Deutschlandfaktoren'!T53</f>
        <v>#DIV/0!</v>
      </c>
      <c r="U42" s="40" t="e">
        <f>U$30*'Eingabe Deutschlandfaktoren'!U53</f>
        <v>#DIV/0!</v>
      </c>
      <c r="V42" s="40" t="e">
        <f>V$30*'Eingabe Deutschlandfaktoren'!V53</f>
        <v>#DIV/0!</v>
      </c>
      <c r="W42" s="40" t="e">
        <f>W$30*'Eingabe Deutschlandfaktoren'!W53</f>
        <v>#DIV/0!</v>
      </c>
      <c r="X42" s="40" t="e">
        <f>X$30*'Eingabe Deutschlandfaktoren'!X53</f>
        <v>#DIV/0!</v>
      </c>
      <c r="Y42" s="40" t="e">
        <f>Y$30*'Eingabe Deutschlandfaktoren'!Y53</f>
        <v>#DIV/0!</v>
      </c>
    </row>
    <row r="43" spans="1:26" outlineLevel="1" x14ac:dyDescent="0.2">
      <c r="A43" s="52" t="s">
        <v>13</v>
      </c>
      <c r="B43" s="52" t="s">
        <v>269</v>
      </c>
      <c r="C43" s="55" t="s">
        <v>67</v>
      </c>
      <c r="D43" s="42" t="s">
        <v>16</v>
      </c>
      <c r="E43" s="41">
        <f>E$31*'Eingabe Deutschlandfaktoren'!E$54*IF(AND(ISNUMBER('Eingabe Kommune'!E$59),'Eingabe Kommune'!E$59&gt;=0),(1-'Eingabe Kommune'!E$59),'Eingabe Deutschlandfaktoren'!E41)</f>
        <v>2634813.262163653</v>
      </c>
      <c r="F43" s="41" t="e">
        <f>F$31*'Eingabe Deutschlandfaktoren'!F$54*IF(AND(ISNUMBER('Eingabe Kommune'!F$59),'Eingabe Kommune'!F$59&gt;=0),(1-'Eingabe Kommune'!F$59),'Eingabe Deutschlandfaktoren'!F41)</f>
        <v>#DIV/0!</v>
      </c>
      <c r="G43" s="41" t="e">
        <f>G$31*'Eingabe Deutschlandfaktoren'!G$54*IF(AND(ISNUMBER('Eingabe Kommune'!G$59),'Eingabe Kommune'!G$59&gt;=0),(1-'Eingabe Kommune'!G$59),'Eingabe Deutschlandfaktoren'!G41)</f>
        <v>#DIV/0!</v>
      </c>
      <c r="H43" s="41" t="e">
        <f>H$31*'Eingabe Deutschlandfaktoren'!H$54*IF(AND(ISNUMBER('Eingabe Kommune'!H$59),'Eingabe Kommune'!H$59&gt;=0),(1-'Eingabe Kommune'!H$59),'Eingabe Deutschlandfaktoren'!H41)</f>
        <v>#DIV/0!</v>
      </c>
      <c r="I43" s="41" t="e">
        <f>I$31*'Eingabe Deutschlandfaktoren'!I$54*IF(AND(ISNUMBER('Eingabe Kommune'!I$59),'Eingabe Kommune'!I$59&gt;=0),(1-'Eingabe Kommune'!I$59),'Eingabe Deutschlandfaktoren'!I41)</f>
        <v>#DIV/0!</v>
      </c>
      <c r="J43" s="41" t="e">
        <f>J$31*'Eingabe Deutschlandfaktoren'!J$54*IF(AND(ISNUMBER('Eingabe Kommune'!J$59),'Eingabe Kommune'!J$59&gt;=0),(1-'Eingabe Kommune'!J$59),'Eingabe Deutschlandfaktoren'!J41)</f>
        <v>#DIV/0!</v>
      </c>
      <c r="K43" s="41" t="e">
        <f>K$31*'Eingabe Deutschlandfaktoren'!K$54*IF(AND(ISNUMBER('Eingabe Kommune'!K$59),'Eingabe Kommune'!K$59&gt;=0),(1-'Eingabe Kommune'!K$59),'Eingabe Deutschlandfaktoren'!K41)</f>
        <v>#DIV/0!</v>
      </c>
      <c r="L43" s="41" t="e">
        <f>L$31*'Eingabe Deutschlandfaktoren'!L$54*IF(AND(ISNUMBER('Eingabe Kommune'!L$59),'Eingabe Kommune'!L$59&gt;=0),(1-'Eingabe Kommune'!L$59),'Eingabe Deutschlandfaktoren'!L41)</f>
        <v>#DIV/0!</v>
      </c>
      <c r="M43" s="41" t="e">
        <f>M$31*'Eingabe Deutschlandfaktoren'!M$54*IF(AND(ISNUMBER('Eingabe Kommune'!M$59),'Eingabe Kommune'!M$59&gt;=0),(1-'Eingabe Kommune'!M$59),'Eingabe Deutschlandfaktoren'!M41)</f>
        <v>#DIV/0!</v>
      </c>
      <c r="N43" s="41" t="e">
        <f>N$31*'Eingabe Deutschlandfaktoren'!N$54*IF(AND(ISNUMBER('Eingabe Kommune'!N$59),'Eingabe Kommune'!N$59&gt;=0),(1-'Eingabe Kommune'!N$59),'Eingabe Deutschlandfaktoren'!N41)</f>
        <v>#DIV/0!</v>
      </c>
      <c r="O43" s="41" t="e">
        <f>O$31*'Eingabe Deutschlandfaktoren'!O$54*IF(AND(ISNUMBER('Eingabe Kommune'!O$59),'Eingabe Kommune'!O$59&gt;=0),(1-'Eingabe Kommune'!O$59),'Eingabe Deutschlandfaktoren'!O41)</f>
        <v>#DIV/0!</v>
      </c>
      <c r="P43" s="41" t="e">
        <f>P$31*'Eingabe Deutschlandfaktoren'!P$54*IF(AND(ISNUMBER('Eingabe Kommune'!P$59),'Eingabe Kommune'!P$59&gt;=0),(1-'Eingabe Kommune'!P$59),'Eingabe Deutschlandfaktoren'!P41)</f>
        <v>#DIV/0!</v>
      </c>
      <c r="Q43" s="41" t="e">
        <f>Q$31*'Eingabe Deutschlandfaktoren'!Q$54*IF(AND(ISNUMBER('Eingabe Kommune'!Q$59),'Eingabe Kommune'!Q$59&gt;=0),(1-'Eingabe Kommune'!Q$59),'Eingabe Deutschlandfaktoren'!Q41)</f>
        <v>#DIV/0!</v>
      </c>
      <c r="R43" s="41" t="e">
        <f>R$31*'Eingabe Deutschlandfaktoren'!R$54*IF(AND(ISNUMBER('Eingabe Kommune'!R$59),'Eingabe Kommune'!R$59&gt;=0),(1-'Eingabe Kommune'!R$59),'Eingabe Deutschlandfaktoren'!R41)</f>
        <v>#DIV/0!</v>
      </c>
      <c r="S43" s="41" t="e">
        <f>S$31*'Eingabe Deutschlandfaktoren'!S$54*IF(AND(ISNUMBER('Eingabe Kommune'!S$59),'Eingabe Kommune'!S$59&gt;=0),(1-'Eingabe Kommune'!S$59),'Eingabe Deutschlandfaktoren'!S41)</f>
        <v>#DIV/0!</v>
      </c>
      <c r="T43" s="41" t="e">
        <f>T$31*'Eingabe Deutschlandfaktoren'!T$54*IF(AND(ISNUMBER('Eingabe Kommune'!T$59),'Eingabe Kommune'!T$59&gt;=0),(1-'Eingabe Kommune'!T$59),'Eingabe Deutschlandfaktoren'!T41)</f>
        <v>#DIV/0!</v>
      </c>
      <c r="U43" s="41" t="e">
        <f>U$31*'Eingabe Deutschlandfaktoren'!U$54*IF(AND(ISNUMBER('Eingabe Kommune'!U$59),'Eingabe Kommune'!U$59&gt;=0),(1-'Eingabe Kommune'!U$59),'Eingabe Deutschlandfaktoren'!U41)</f>
        <v>#DIV/0!</v>
      </c>
      <c r="V43" s="41" t="e">
        <f>V$31*'Eingabe Deutschlandfaktoren'!V$54*IF(AND(ISNUMBER('Eingabe Kommune'!V$59),'Eingabe Kommune'!V$59&gt;=0),(1-'Eingabe Kommune'!V$59),'Eingabe Deutschlandfaktoren'!V41)</f>
        <v>#DIV/0!</v>
      </c>
      <c r="W43" s="41" t="e">
        <f>W$31*'Eingabe Deutschlandfaktoren'!W$54*IF(AND(ISNUMBER('Eingabe Kommune'!W$59),'Eingabe Kommune'!W$59&gt;=0),(1-'Eingabe Kommune'!W$59),'Eingabe Deutschlandfaktoren'!W41)</f>
        <v>#DIV/0!</v>
      </c>
      <c r="X43" s="41" t="e">
        <f>X$31*'Eingabe Deutschlandfaktoren'!X$54*IF(AND(ISNUMBER('Eingabe Kommune'!X$59),'Eingabe Kommune'!X$59&gt;=0),(1-'Eingabe Kommune'!X$59),'Eingabe Deutschlandfaktoren'!X41)</f>
        <v>#DIV/0!</v>
      </c>
      <c r="Y43" s="41" t="e">
        <f>Y$31*'Eingabe Deutschlandfaktoren'!Y$54*IF(AND(ISNUMBER('Eingabe Kommune'!Y$59),'Eingabe Kommune'!Y$59&gt;=0),(1-'Eingabe Kommune'!Y$59),'Eingabe Deutschlandfaktoren'!Y41)</f>
        <v>#DIV/0!</v>
      </c>
    </row>
    <row r="44" spans="1:26" outlineLevel="1" x14ac:dyDescent="0.2">
      <c r="A44" s="52" t="s">
        <v>13</v>
      </c>
      <c r="B44" s="52" t="s">
        <v>269</v>
      </c>
      <c r="C44" s="56" t="s">
        <v>27</v>
      </c>
      <c r="D44" s="42" t="s">
        <v>16</v>
      </c>
      <c r="E44" s="40">
        <f>E$31*'Eingabe Deutschlandfaktoren'!E$55*IF(AND(ISNUMBER('Eingabe Kommune'!E$59),'Eingabe Kommune'!E$59&gt;=0),('Eingabe Kommune'!E$59),'Eingabe Deutschlandfaktoren'!E42)</f>
        <v>3582839.3861078359</v>
      </c>
      <c r="F44" s="40" t="e">
        <f>F$31*'Eingabe Deutschlandfaktoren'!F$55*IF(AND(ISNUMBER('Eingabe Kommune'!F$59),'Eingabe Kommune'!F$59&gt;=0),('Eingabe Kommune'!F$59),'Eingabe Deutschlandfaktoren'!F42)</f>
        <v>#DIV/0!</v>
      </c>
      <c r="G44" s="40" t="e">
        <f>G$31*'Eingabe Deutschlandfaktoren'!G$55*IF(AND(ISNUMBER('Eingabe Kommune'!G$59),'Eingabe Kommune'!G$59&gt;=0),('Eingabe Kommune'!G$59),'Eingabe Deutschlandfaktoren'!G42)</f>
        <v>#DIV/0!</v>
      </c>
      <c r="H44" s="40" t="e">
        <f>H$31*'Eingabe Deutschlandfaktoren'!H$55*IF(AND(ISNUMBER('Eingabe Kommune'!H$59),'Eingabe Kommune'!H$59&gt;=0),('Eingabe Kommune'!H$59),'Eingabe Deutschlandfaktoren'!H42)</f>
        <v>#DIV/0!</v>
      </c>
      <c r="I44" s="40" t="e">
        <f>I$31*'Eingabe Deutschlandfaktoren'!I$55*IF(AND(ISNUMBER('Eingabe Kommune'!I$59),'Eingabe Kommune'!I$59&gt;=0),('Eingabe Kommune'!I$59),'Eingabe Deutschlandfaktoren'!I42)</f>
        <v>#DIV/0!</v>
      </c>
      <c r="J44" s="40" t="e">
        <f>J$31*'Eingabe Deutschlandfaktoren'!J$55*IF(AND(ISNUMBER('Eingabe Kommune'!J$59),'Eingabe Kommune'!J$59&gt;=0),('Eingabe Kommune'!J$59),'Eingabe Deutschlandfaktoren'!J42)</f>
        <v>#DIV/0!</v>
      </c>
      <c r="K44" s="40" t="e">
        <f>K$31*'Eingabe Deutschlandfaktoren'!K$55*IF(AND(ISNUMBER('Eingabe Kommune'!K$59),'Eingabe Kommune'!K$59&gt;=0),('Eingabe Kommune'!K$59),'Eingabe Deutschlandfaktoren'!K42)</f>
        <v>#DIV/0!</v>
      </c>
      <c r="L44" s="40" t="e">
        <f>L$31*'Eingabe Deutschlandfaktoren'!L$55*IF(AND(ISNUMBER('Eingabe Kommune'!L$59),'Eingabe Kommune'!L$59&gt;=0),('Eingabe Kommune'!L$59),'Eingabe Deutschlandfaktoren'!L42)</f>
        <v>#DIV/0!</v>
      </c>
      <c r="M44" s="40" t="e">
        <f>M$31*'Eingabe Deutschlandfaktoren'!M$55*IF(AND(ISNUMBER('Eingabe Kommune'!M$59),'Eingabe Kommune'!M$59&gt;=0),('Eingabe Kommune'!M$59),'Eingabe Deutschlandfaktoren'!M42)</f>
        <v>#DIV/0!</v>
      </c>
      <c r="N44" s="40" t="e">
        <f>N$31*'Eingabe Deutschlandfaktoren'!N$55*IF(AND(ISNUMBER('Eingabe Kommune'!N$59),'Eingabe Kommune'!N$59&gt;=0),('Eingabe Kommune'!N$59),'Eingabe Deutschlandfaktoren'!N42)</f>
        <v>#DIV/0!</v>
      </c>
      <c r="O44" s="40" t="e">
        <f>O$31*'Eingabe Deutschlandfaktoren'!O$55*IF(AND(ISNUMBER('Eingabe Kommune'!O$59),'Eingabe Kommune'!O$59&gt;=0),('Eingabe Kommune'!O$59),'Eingabe Deutschlandfaktoren'!O42)</f>
        <v>#DIV/0!</v>
      </c>
      <c r="P44" s="40" t="e">
        <f>P$31*'Eingabe Deutschlandfaktoren'!P$55*IF(AND(ISNUMBER('Eingabe Kommune'!P$59),'Eingabe Kommune'!P$59&gt;=0),('Eingabe Kommune'!P$59),'Eingabe Deutschlandfaktoren'!P42)</f>
        <v>#DIV/0!</v>
      </c>
      <c r="Q44" s="40" t="e">
        <f>Q$31*'Eingabe Deutschlandfaktoren'!Q$55*IF(AND(ISNUMBER('Eingabe Kommune'!Q$59),'Eingabe Kommune'!Q$59&gt;=0),('Eingabe Kommune'!Q$59),'Eingabe Deutschlandfaktoren'!Q42)</f>
        <v>#DIV/0!</v>
      </c>
      <c r="R44" s="40" t="e">
        <f>R$31*'Eingabe Deutschlandfaktoren'!R$55*IF(AND(ISNUMBER('Eingabe Kommune'!R$59),'Eingabe Kommune'!R$59&gt;=0),('Eingabe Kommune'!R$59),'Eingabe Deutschlandfaktoren'!R42)</f>
        <v>#DIV/0!</v>
      </c>
      <c r="S44" s="40" t="e">
        <f>S$31*'Eingabe Deutschlandfaktoren'!S$55*IF(AND(ISNUMBER('Eingabe Kommune'!S$59),'Eingabe Kommune'!S$59&gt;=0),('Eingabe Kommune'!S$59),'Eingabe Deutschlandfaktoren'!S42)</f>
        <v>#DIV/0!</v>
      </c>
      <c r="T44" s="40" t="e">
        <f>T$31*'Eingabe Deutschlandfaktoren'!T$55*IF(AND(ISNUMBER('Eingabe Kommune'!T$59),'Eingabe Kommune'!T$59&gt;=0),('Eingabe Kommune'!T$59),'Eingabe Deutschlandfaktoren'!T42)</f>
        <v>#DIV/0!</v>
      </c>
      <c r="U44" s="40" t="e">
        <f>U$31*'Eingabe Deutschlandfaktoren'!U$55*IF(AND(ISNUMBER('Eingabe Kommune'!U$59),'Eingabe Kommune'!U$59&gt;=0),('Eingabe Kommune'!U$59),'Eingabe Deutschlandfaktoren'!U42)</f>
        <v>#DIV/0!</v>
      </c>
      <c r="V44" s="40" t="e">
        <f>V$31*'Eingabe Deutschlandfaktoren'!V$55*IF(AND(ISNUMBER('Eingabe Kommune'!V$59),'Eingabe Kommune'!V$59&gt;=0),('Eingabe Kommune'!V$59),'Eingabe Deutschlandfaktoren'!V42)</f>
        <v>#DIV/0!</v>
      </c>
      <c r="W44" s="40" t="e">
        <f>W$31*'Eingabe Deutschlandfaktoren'!W$55*IF(AND(ISNUMBER('Eingabe Kommune'!W$59),'Eingabe Kommune'!W$59&gt;=0),('Eingabe Kommune'!W$59),'Eingabe Deutschlandfaktoren'!W42)</f>
        <v>#DIV/0!</v>
      </c>
      <c r="X44" s="40" t="e">
        <f>X$31*'Eingabe Deutschlandfaktoren'!X$55*IF(AND(ISNUMBER('Eingabe Kommune'!X$59),'Eingabe Kommune'!X$59&gt;=0),('Eingabe Kommune'!X$59),'Eingabe Deutschlandfaktoren'!X42)</f>
        <v>#DIV/0!</v>
      </c>
      <c r="Y44" s="40" t="e">
        <f>Y$31*'Eingabe Deutschlandfaktoren'!Y$55*IF(AND(ISNUMBER('Eingabe Kommune'!Y$59),'Eingabe Kommune'!Y$59&gt;=0),('Eingabe Kommune'!Y$59),'Eingabe Deutschlandfaktoren'!Y42)</f>
        <v>#DIV/0!</v>
      </c>
    </row>
    <row r="45" spans="1:26" outlineLevel="1" x14ac:dyDescent="0.2">
      <c r="A45" s="53" t="s">
        <v>13</v>
      </c>
      <c r="B45" s="53" t="s">
        <v>270</v>
      </c>
      <c r="C45" s="57" t="s">
        <v>67</v>
      </c>
      <c r="D45" s="43" t="s">
        <v>16</v>
      </c>
      <c r="E45" s="41">
        <f>E$32*'Eingabe Deutschlandfaktoren'!E57</f>
        <v>520848.6076693369</v>
      </c>
      <c r="F45" s="41">
        <f>F$32*'Eingabe Deutschlandfaktoren'!F57</f>
        <v>0</v>
      </c>
      <c r="G45" s="41">
        <f>G$32*'Eingabe Deutschlandfaktoren'!G57</f>
        <v>0</v>
      </c>
      <c r="H45" s="41">
        <f>H$32*'Eingabe Deutschlandfaktoren'!H57</f>
        <v>0</v>
      </c>
      <c r="I45" s="41" t="e">
        <f>I$32*'Eingabe Deutschlandfaktoren'!I57</f>
        <v>#DIV/0!</v>
      </c>
      <c r="J45" s="41" t="e">
        <f>J$32*'Eingabe Deutschlandfaktoren'!J57</f>
        <v>#DIV/0!</v>
      </c>
      <c r="K45" s="41" t="e">
        <f>K$32*'Eingabe Deutschlandfaktoren'!K57</f>
        <v>#DIV/0!</v>
      </c>
      <c r="L45" s="41" t="e">
        <f>L$32*'Eingabe Deutschlandfaktoren'!L57</f>
        <v>#DIV/0!</v>
      </c>
      <c r="M45" s="41" t="e">
        <f>M$32*'Eingabe Deutschlandfaktoren'!M57</f>
        <v>#DIV/0!</v>
      </c>
      <c r="N45" s="41" t="e">
        <f>N$32*'Eingabe Deutschlandfaktoren'!N57</f>
        <v>#DIV/0!</v>
      </c>
      <c r="O45" s="41" t="e">
        <f>O$32*'Eingabe Deutschlandfaktoren'!O57</f>
        <v>#DIV/0!</v>
      </c>
      <c r="P45" s="41" t="e">
        <f>P$32*'Eingabe Deutschlandfaktoren'!P57</f>
        <v>#DIV/0!</v>
      </c>
      <c r="Q45" s="41" t="e">
        <f>Q$32*'Eingabe Deutschlandfaktoren'!Q57</f>
        <v>#DIV/0!</v>
      </c>
      <c r="R45" s="41" t="e">
        <f>R$32*'Eingabe Deutschlandfaktoren'!R57</f>
        <v>#DIV/0!</v>
      </c>
      <c r="S45" s="41" t="e">
        <f>S$32*'Eingabe Deutschlandfaktoren'!S57</f>
        <v>#DIV/0!</v>
      </c>
      <c r="T45" s="41" t="e">
        <f>T$32*'Eingabe Deutschlandfaktoren'!T57</f>
        <v>#DIV/0!</v>
      </c>
      <c r="U45" s="41" t="e">
        <f>U$32*'Eingabe Deutschlandfaktoren'!U57</f>
        <v>#DIV/0!</v>
      </c>
      <c r="V45" s="41" t="e">
        <f>V$32*'Eingabe Deutschlandfaktoren'!V57</f>
        <v>#DIV/0!</v>
      </c>
      <c r="W45" s="41" t="e">
        <f>W$32*'Eingabe Deutschlandfaktoren'!W57</f>
        <v>#DIV/0!</v>
      </c>
      <c r="X45" s="41" t="e">
        <f>X$32*'Eingabe Deutschlandfaktoren'!X57</f>
        <v>#DIV/0!</v>
      </c>
      <c r="Y45" s="41" t="e">
        <f>Y$32*'Eingabe Deutschlandfaktoren'!Y57</f>
        <v>#DIV/0!</v>
      </c>
    </row>
    <row r="46" spans="1:26" outlineLevel="1" x14ac:dyDescent="0.2">
      <c r="A46" s="53" t="s">
        <v>13</v>
      </c>
      <c r="B46" s="53" t="s">
        <v>271</v>
      </c>
      <c r="C46" s="58" t="s">
        <v>27</v>
      </c>
      <c r="D46" s="43" t="s">
        <v>16</v>
      </c>
      <c r="E46" s="40">
        <f>E$33*'Eingabe Deutschlandfaktoren'!E58</f>
        <v>2169729.8334841719</v>
      </c>
      <c r="F46" s="40">
        <f>F$33*'Eingabe Deutschlandfaktoren'!F58</f>
        <v>0</v>
      </c>
      <c r="G46" s="40">
        <f>G$33*'Eingabe Deutschlandfaktoren'!G58</f>
        <v>0</v>
      </c>
      <c r="H46" s="40">
        <f>H$33*'Eingabe Deutschlandfaktoren'!H58</f>
        <v>0</v>
      </c>
      <c r="I46" s="40" t="e">
        <f>I$33*'Eingabe Deutschlandfaktoren'!I58</f>
        <v>#DIV/0!</v>
      </c>
      <c r="J46" s="40" t="e">
        <f>J$33*'Eingabe Deutschlandfaktoren'!J58</f>
        <v>#DIV/0!</v>
      </c>
      <c r="K46" s="40" t="e">
        <f>K$33*'Eingabe Deutschlandfaktoren'!K58</f>
        <v>#DIV/0!</v>
      </c>
      <c r="L46" s="40" t="e">
        <f>L$33*'Eingabe Deutschlandfaktoren'!L58</f>
        <v>#DIV/0!</v>
      </c>
      <c r="M46" s="40" t="e">
        <f>M$33*'Eingabe Deutschlandfaktoren'!M58</f>
        <v>#DIV/0!</v>
      </c>
      <c r="N46" s="40" t="e">
        <f>N$33*'Eingabe Deutschlandfaktoren'!N58</f>
        <v>#DIV/0!</v>
      </c>
      <c r="O46" s="40" t="e">
        <f>O$33*'Eingabe Deutschlandfaktoren'!O58</f>
        <v>#DIV/0!</v>
      </c>
      <c r="P46" s="40" t="e">
        <f>P$33*'Eingabe Deutschlandfaktoren'!P58</f>
        <v>#DIV/0!</v>
      </c>
      <c r="Q46" s="40" t="e">
        <f>Q$33*'Eingabe Deutschlandfaktoren'!Q58</f>
        <v>#DIV/0!</v>
      </c>
      <c r="R46" s="40" t="e">
        <f>R$33*'Eingabe Deutschlandfaktoren'!R58</f>
        <v>#DIV/0!</v>
      </c>
      <c r="S46" s="40" t="e">
        <f>S$33*'Eingabe Deutschlandfaktoren'!S58</f>
        <v>#DIV/0!</v>
      </c>
      <c r="T46" s="40" t="e">
        <f>T$33*'Eingabe Deutschlandfaktoren'!T58</f>
        <v>#DIV/0!</v>
      </c>
      <c r="U46" s="40" t="e">
        <f>U$33*'Eingabe Deutschlandfaktoren'!U58</f>
        <v>#DIV/0!</v>
      </c>
      <c r="V46" s="40" t="e">
        <f>V$33*'Eingabe Deutschlandfaktoren'!V58</f>
        <v>#DIV/0!</v>
      </c>
      <c r="W46" s="40" t="e">
        <f>W$33*'Eingabe Deutschlandfaktoren'!W58</f>
        <v>#DIV/0!</v>
      </c>
      <c r="X46" s="40" t="e">
        <f>X$33*'Eingabe Deutschlandfaktoren'!X58</f>
        <v>#DIV/0!</v>
      </c>
      <c r="Y46" s="40" t="e">
        <f>Y$33*'Eingabe Deutschlandfaktoren'!Y58</f>
        <v>#DIV/0!</v>
      </c>
    </row>
    <row r="47" spans="1:26" outlineLevel="1" x14ac:dyDescent="0.2">
      <c r="A47" s="63" t="s">
        <v>13</v>
      </c>
      <c r="B47" s="63" t="s">
        <v>276</v>
      </c>
      <c r="C47" s="64" t="s">
        <v>67</v>
      </c>
      <c r="D47" s="66" t="s">
        <v>16</v>
      </c>
      <c r="E47" s="41">
        <f>E$34*'Eingabe Deutschlandfaktoren'!E35*'Eingabe Deutschlandfaktoren'!E47</f>
        <v>53380167.813605532</v>
      </c>
      <c r="F47" s="41" t="e">
        <f>F$34*'Eingabe Deutschlandfaktoren'!F35*'Eingabe Deutschlandfaktoren'!F47</f>
        <v>#DIV/0!</v>
      </c>
      <c r="G47" s="41" t="e">
        <f>G$34*'Eingabe Deutschlandfaktoren'!G35*'Eingabe Deutschlandfaktoren'!G47</f>
        <v>#DIV/0!</v>
      </c>
      <c r="H47" s="41" t="e">
        <f>H$34*'Eingabe Deutschlandfaktoren'!H35*'Eingabe Deutschlandfaktoren'!H47</f>
        <v>#DIV/0!</v>
      </c>
      <c r="I47" s="41" t="e">
        <f>I$34*'Eingabe Deutschlandfaktoren'!I35*'Eingabe Deutschlandfaktoren'!I47</f>
        <v>#DIV/0!</v>
      </c>
      <c r="J47" s="41" t="e">
        <f>J$34*'Eingabe Deutschlandfaktoren'!J35*'Eingabe Deutschlandfaktoren'!J47</f>
        <v>#DIV/0!</v>
      </c>
      <c r="K47" s="41" t="e">
        <f>K$34*'Eingabe Deutschlandfaktoren'!K35*'Eingabe Deutschlandfaktoren'!K47</f>
        <v>#DIV/0!</v>
      </c>
      <c r="L47" s="41" t="e">
        <f>L$34*'Eingabe Deutschlandfaktoren'!L35*'Eingabe Deutschlandfaktoren'!L47</f>
        <v>#DIV/0!</v>
      </c>
      <c r="M47" s="41" t="e">
        <f>M$34*'Eingabe Deutschlandfaktoren'!M35*'Eingabe Deutschlandfaktoren'!M47</f>
        <v>#DIV/0!</v>
      </c>
      <c r="N47" s="41" t="e">
        <f>N$34*'Eingabe Deutschlandfaktoren'!N35*'Eingabe Deutschlandfaktoren'!N47</f>
        <v>#DIV/0!</v>
      </c>
      <c r="O47" s="41" t="e">
        <f>O$34*'Eingabe Deutschlandfaktoren'!O35*'Eingabe Deutschlandfaktoren'!O47</f>
        <v>#DIV/0!</v>
      </c>
      <c r="P47" s="41" t="e">
        <f>P$34*'Eingabe Deutschlandfaktoren'!P35*'Eingabe Deutschlandfaktoren'!P47</f>
        <v>#DIV/0!</v>
      </c>
      <c r="Q47" s="41" t="e">
        <f>Q$34*'Eingabe Deutschlandfaktoren'!Q35*'Eingabe Deutschlandfaktoren'!Q47</f>
        <v>#DIV/0!</v>
      </c>
      <c r="R47" s="41" t="e">
        <f>R$34*'Eingabe Deutschlandfaktoren'!R35*'Eingabe Deutschlandfaktoren'!R47</f>
        <v>#DIV/0!</v>
      </c>
      <c r="S47" s="41" t="e">
        <f>S$34*'Eingabe Deutschlandfaktoren'!S35*'Eingabe Deutschlandfaktoren'!S47</f>
        <v>#DIV/0!</v>
      </c>
      <c r="T47" s="41" t="e">
        <f>T$34*'Eingabe Deutschlandfaktoren'!T35*'Eingabe Deutschlandfaktoren'!T47</f>
        <v>#DIV/0!</v>
      </c>
      <c r="U47" s="41" t="e">
        <f>U$34*'Eingabe Deutschlandfaktoren'!U35*'Eingabe Deutschlandfaktoren'!U47</f>
        <v>#DIV/0!</v>
      </c>
      <c r="V47" s="41" t="e">
        <f>V$34*'Eingabe Deutschlandfaktoren'!V35*'Eingabe Deutschlandfaktoren'!V47</f>
        <v>#DIV/0!</v>
      </c>
      <c r="W47" s="41" t="e">
        <f>W$34*'Eingabe Deutschlandfaktoren'!W35*'Eingabe Deutschlandfaktoren'!W47</f>
        <v>#DIV/0!</v>
      </c>
      <c r="X47" s="41" t="e">
        <f>X$34*'Eingabe Deutschlandfaktoren'!X35*'Eingabe Deutschlandfaktoren'!X47</f>
        <v>#DIV/0!</v>
      </c>
      <c r="Y47" s="41" t="e">
        <f>Y$34*'Eingabe Deutschlandfaktoren'!Y35*'Eingabe Deutschlandfaktoren'!Y47</f>
        <v>#DIV/0!</v>
      </c>
    </row>
    <row r="48" spans="1:26" outlineLevel="1" x14ac:dyDescent="0.2">
      <c r="A48" s="63" t="s">
        <v>13</v>
      </c>
      <c r="B48" s="63" t="s">
        <v>276</v>
      </c>
      <c r="C48" s="65" t="s">
        <v>27</v>
      </c>
      <c r="D48" s="66" t="s">
        <v>16</v>
      </c>
      <c r="E48" s="40">
        <f>E$34*'Eingabe Deutschlandfaktoren'!E36*'Eingabe Deutschlandfaktoren'!E48</f>
        <v>82634.93014401017</v>
      </c>
      <c r="F48" s="40" t="e">
        <f>F$34*'Eingabe Deutschlandfaktoren'!F36*'Eingabe Deutschlandfaktoren'!F48</f>
        <v>#DIV/0!</v>
      </c>
      <c r="G48" s="40" t="e">
        <f>G$34*'Eingabe Deutschlandfaktoren'!G36*'Eingabe Deutschlandfaktoren'!G48</f>
        <v>#DIV/0!</v>
      </c>
      <c r="H48" s="40" t="e">
        <f>H$34*'Eingabe Deutschlandfaktoren'!H36*'Eingabe Deutschlandfaktoren'!H48</f>
        <v>#DIV/0!</v>
      </c>
      <c r="I48" s="40" t="e">
        <f>I$34*'Eingabe Deutschlandfaktoren'!I36*'Eingabe Deutschlandfaktoren'!I48</f>
        <v>#DIV/0!</v>
      </c>
      <c r="J48" s="40" t="e">
        <f>J$34*'Eingabe Deutschlandfaktoren'!J36*'Eingabe Deutschlandfaktoren'!J48</f>
        <v>#DIV/0!</v>
      </c>
      <c r="K48" s="40" t="e">
        <f>K$34*'Eingabe Deutschlandfaktoren'!K36*'Eingabe Deutschlandfaktoren'!K48</f>
        <v>#DIV/0!</v>
      </c>
      <c r="L48" s="40" t="e">
        <f>L$34*'Eingabe Deutschlandfaktoren'!L36*'Eingabe Deutschlandfaktoren'!L48</f>
        <v>#DIV/0!</v>
      </c>
      <c r="M48" s="40" t="e">
        <f>M$34*'Eingabe Deutschlandfaktoren'!M36*'Eingabe Deutschlandfaktoren'!M48</f>
        <v>#DIV/0!</v>
      </c>
      <c r="N48" s="40" t="e">
        <f>N$34*'Eingabe Deutschlandfaktoren'!N36*'Eingabe Deutschlandfaktoren'!N48</f>
        <v>#DIV/0!</v>
      </c>
      <c r="O48" s="40" t="e">
        <f>O$34*'Eingabe Deutschlandfaktoren'!O36*'Eingabe Deutschlandfaktoren'!O48</f>
        <v>#DIV/0!</v>
      </c>
      <c r="P48" s="40" t="e">
        <f>P$34*'Eingabe Deutschlandfaktoren'!P36*'Eingabe Deutschlandfaktoren'!P48</f>
        <v>#DIV/0!</v>
      </c>
      <c r="Q48" s="40" t="e">
        <f>Q$34*'Eingabe Deutschlandfaktoren'!Q36*'Eingabe Deutschlandfaktoren'!Q48</f>
        <v>#DIV/0!</v>
      </c>
      <c r="R48" s="40" t="e">
        <f>R$34*'Eingabe Deutschlandfaktoren'!R36*'Eingabe Deutschlandfaktoren'!R48</f>
        <v>#DIV/0!</v>
      </c>
      <c r="S48" s="40" t="e">
        <f>S$34*'Eingabe Deutschlandfaktoren'!S36*'Eingabe Deutschlandfaktoren'!S48</f>
        <v>#DIV/0!</v>
      </c>
      <c r="T48" s="40" t="e">
        <f>T$34*'Eingabe Deutschlandfaktoren'!T36*'Eingabe Deutschlandfaktoren'!T48</f>
        <v>#DIV/0!</v>
      </c>
      <c r="U48" s="40" t="e">
        <f>U$34*'Eingabe Deutschlandfaktoren'!U36*'Eingabe Deutschlandfaktoren'!U48</f>
        <v>#DIV/0!</v>
      </c>
      <c r="V48" s="40" t="e">
        <f>V$34*'Eingabe Deutschlandfaktoren'!V36*'Eingabe Deutschlandfaktoren'!V48</f>
        <v>#DIV/0!</v>
      </c>
      <c r="W48" s="40" t="e">
        <f>W$34*'Eingabe Deutschlandfaktoren'!W36*'Eingabe Deutschlandfaktoren'!W48</f>
        <v>#DIV/0!</v>
      </c>
      <c r="X48" s="40" t="e">
        <f>X$34*'Eingabe Deutschlandfaktoren'!X36*'Eingabe Deutschlandfaktoren'!X48</f>
        <v>#DIV/0!</v>
      </c>
      <c r="Y48" s="40" t="e">
        <f>Y$34*'Eingabe Deutschlandfaktoren'!Y36*'Eingabe Deutschlandfaktoren'!Y48</f>
        <v>#DIV/0!</v>
      </c>
    </row>
    <row r="49" spans="1:25" outlineLevel="1" x14ac:dyDescent="0.2">
      <c r="A49" s="63" t="s">
        <v>13</v>
      </c>
      <c r="B49" s="63" t="s">
        <v>198</v>
      </c>
      <c r="C49" s="64" t="s">
        <v>67</v>
      </c>
      <c r="D49" s="66" t="s">
        <v>16</v>
      </c>
      <c r="E49" s="41">
        <f>E$35*'Eingabe Deutschlandfaktoren'!E37*'Eingabe Deutschlandfaktoren'!E49</f>
        <v>65686114.678819135</v>
      </c>
      <c r="F49" s="41" t="e">
        <f>F$35*'Eingabe Deutschlandfaktoren'!F37*'Eingabe Deutschlandfaktoren'!F49</f>
        <v>#DIV/0!</v>
      </c>
      <c r="G49" s="41" t="e">
        <f>G$35*'Eingabe Deutschlandfaktoren'!G37*'Eingabe Deutschlandfaktoren'!G49</f>
        <v>#DIV/0!</v>
      </c>
      <c r="H49" s="41" t="e">
        <f>H$35*'Eingabe Deutschlandfaktoren'!H37*'Eingabe Deutschlandfaktoren'!H49</f>
        <v>#DIV/0!</v>
      </c>
      <c r="I49" s="41" t="e">
        <f>I$35*'Eingabe Deutschlandfaktoren'!I37*'Eingabe Deutschlandfaktoren'!I49</f>
        <v>#DIV/0!</v>
      </c>
      <c r="J49" s="41" t="e">
        <f>J$35*'Eingabe Deutschlandfaktoren'!J37*'Eingabe Deutschlandfaktoren'!J49</f>
        <v>#DIV/0!</v>
      </c>
      <c r="K49" s="41" t="e">
        <f>K$35*'Eingabe Deutschlandfaktoren'!K37*'Eingabe Deutschlandfaktoren'!K49</f>
        <v>#DIV/0!</v>
      </c>
      <c r="L49" s="41" t="e">
        <f>L$35*'Eingabe Deutschlandfaktoren'!L37*'Eingabe Deutschlandfaktoren'!L49</f>
        <v>#DIV/0!</v>
      </c>
      <c r="M49" s="41" t="e">
        <f>M$35*'Eingabe Deutschlandfaktoren'!M37*'Eingabe Deutschlandfaktoren'!M49</f>
        <v>#DIV/0!</v>
      </c>
      <c r="N49" s="41" t="e">
        <f>N$35*'Eingabe Deutschlandfaktoren'!N37*'Eingabe Deutschlandfaktoren'!N49</f>
        <v>#DIV/0!</v>
      </c>
      <c r="O49" s="41" t="e">
        <f>O$35*'Eingabe Deutschlandfaktoren'!O37*'Eingabe Deutschlandfaktoren'!O49</f>
        <v>#DIV/0!</v>
      </c>
      <c r="P49" s="41" t="e">
        <f>P$35*'Eingabe Deutschlandfaktoren'!P37*'Eingabe Deutschlandfaktoren'!P49</f>
        <v>#DIV/0!</v>
      </c>
      <c r="Q49" s="41" t="e">
        <f>Q$35*'Eingabe Deutschlandfaktoren'!Q37*'Eingabe Deutschlandfaktoren'!Q49</f>
        <v>#DIV/0!</v>
      </c>
      <c r="R49" s="41" t="e">
        <f>R$35*'Eingabe Deutschlandfaktoren'!R37*'Eingabe Deutschlandfaktoren'!R49</f>
        <v>#DIV/0!</v>
      </c>
      <c r="S49" s="41" t="e">
        <f>S$35*'Eingabe Deutschlandfaktoren'!S37*'Eingabe Deutschlandfaktoren'!S49</f>
        <v>#DIV/0!</v>
      </c>
      <c r="T49" s="41" t="e">
        <f>T$35*'Eingabe Deutschlandfaktoren'!T37*'Eingabe Deutschlandfaktoren'!T49</f>
        <v>#DIV/0!</v>
      </c>
      <c r="U49" s="41" t="e">
        <f>U$35*'Eingabe Deutschlandfaktoren'!U37*'Eingabe Deutschlandfaktoren'!U49</f>
        <v>#DIV/0!</v>
      </c>
      <c r="V49" s="41" t="e">
        <f>V$35*'Eingabe Deutschlandfaktoren'!V37*'Eingabe Deutschlandfaktoren'!V49</f>
        <v>#DIV/0!</v>
      </c>
      <c r="W49" s="41" t="e">
        <f>W$35*'Eingabe Deutschlandfaktoren'!W37*'Eingabe Deutschlandfaktoren'!W49</f>
        <v>#DIV/0!</v>
      </c>
      <c r="X49" s="41" t="e">
        <f>X$35*'Eingabe Deutschlandfaktoren'!X37*'Eingabe Deutschlandfaktoren'!X49</f>
        <v>#DIV/0!</v>
      </c>
      <c r="Y49" s="41" t="e">
        <f>Y$35*'Eingabe Deutschlandfaktoren'!Y37*'Eingabe Deutschlandfaktoren'!Y49</f>
        <v>#DIV/0!</v>
      </c>
    </row>
    <row r="50" spans="1:25" outlineLevel="1" x14ac:dyDescent="0.2">
      <c r="A50" s="63" t="s">
        <v>13</v>
      </c>
      <c r="B50" s="63" t="s">
        <v>198</v>
      </c>
      <c r="C50" s="65" t="s">
        <v>27</v>
      </c>
      <c r="D50" s="66" t="s">
        <v>16</v>
      </c>
      <c r="E50" s="40">
        <f>E$35*'Eingabe Deutschlandfaktoren'!E38*'Eingabe Deutschlandfaktoren'!E50</f>
        <v>23987.472353208625</v>
      </c>
      <c r="F50" s="40" t="e">
        <f>F$35*'Eingabe Deutschlandfaktoren'!F38*'Eingabe Deutschlandfaktoren'!F50</f>
        <v>#DIV/0!</v>
      </c>
      <c r="G50" s="40" t="e">
        <f>G$35*'Eingabe Deutschlandfaktoren'!G38*'Eingabe Deutschlandfaktoren'!G50</f>
        <v>#DIV/0!</v>
      </c>
      <c r="H50" s="40" t="e">
        <f>H$35*'Eingabe Deutschlandfaktoren'!H38*'Eingabe Deutschlandfaktoren'!H50</f>
        <v>#DIV/0!</v>
      </c>
      <c r="I50" s="40" t="e">
        <f>I$35*'Eingabe Deutschlandfaktoren'!I38*'Eingabe Deutschlandfaktoren'!I50</f>
        <v>#DIV/0!</v>
      </c>
      <c r="J50" s="40" t="e">
        <f>J$35*'Eingabe Deutschlandfaktoren'!J38*'Eingabe Deutschlandfaktoren'!J50</f>
        <v>#DIV/0!</v>
      </c>
      <c r="K50" s="40" t="e">
        <f>K$35*'Eingabe Deutschlandfaktoren'!K38*'Eingabe Deutschlandfaktoren'!K50</f>
        <v>#DIV/0!</v>
      </c>
      <c r="L50" s="40" t="e">
        <f>L$35*'Eingabe Deutschlandfaktoren'!L38*'Eingabe Deutschlandfaktoren'!L50</f>
        <v>#DIV/0!</v>
      </c>
      <c r="M50" s="40" t="e">
        <f>M$35*'Eingabe Deutschlandfaktoren'!M38*'Eingabe Deutschlandfaktoren'!M50</f>
        <v>#DIV/0!</v>
      </c>
      <c r="N50" s="40" t="e">
        <f>N$35*'Eingabe Deutschlandfaktoren'!N38*'Eingabe Deutschlandfaktoren'!N50</f>
        <v>#DIV/0!</v>
      </c>
      <c r="O50" s="40" t="e">
        <f>O$35*'Eingabe Deutschlandfaktoren'!O38*'Eingabe Deutschlandfaktoren'!O50</f>
        <v>#DIV/0!</v>
      </c>
      <c r="P50" s="40" t="e">
        <f>P$35*'Eingabe Deutschlandfaktoren'!P38*'Eingabe Deutschlandfaktoren'!P50</f>
        <v>#DIV/0!</v>
      </c>
      <c r="Q50" s="40" t="e">
        <f>Q$35*'Eingabe Deutschlandfaktoren'!Q38*'Eingabe Deutschlandfaktoren'!Q50</f>
        <v>#DIV/0!</v>
      </c>
      <c r="R50" s="40" t="e">
        <f>R$35*'Eingabe Deutschlandfaktoren'!R38*'Eingabe Deutschlandfaktoren'!R50</f>
        <v>#DIV/0!</v>
      </c>
      <c r="S50" s="40" t="e">
        <f>S$35*'Eingabe Deutschlandfaktoren'!S38*'Eingabe Deutschlandfaktoren'!S50</f>
        <v>#DIV/0!</v>
      </c>
      <c r="T50" s="40" t="e">
        <f>T$35*'Eingabe Deutschlandfaktoren'!T38*'Eingabe Deutschlandfaktoren'!T50</f>
        <v>#DIV/0!</v>
      </c>
      <c r="U50" s="40" t="e">
        <f>U$35*'Eingabe Deutschlandfaktoren'!U38*'Eingabe Deutschlandfaktoren'!U50</f>
        <v>#DIV/0!</v>
      </c>
      <c r="V50" s="40" t="e">
        <f>V$35*'Eingabe Deutschlandfaktoren'!V38*'Eingabe Deutschlandfaktoren'!V50</f>
        <v>#DIV/0!</v>
      </c>
      <c r="W50" s="40" t="e">
        <f>W$35*'Eingabe Deutschlandfaktoren'!W38*'Eingabe Deutschlandfaktoren'!W50</f>
        <v>#DIV/0!</v>
      </c>
      <c r="X50" s="40" t="e">
        <f>X$35*'Eingabe Deutschlandfaktoren'!X38*'Eingabe Deutschlandfaktoren'!X50</f>
        <v>#DIV/0!</v>
      </c>
      <c r="Y50" s="40" t="e">
        <f>Y$35*'Eingabe Deutschlandfaktoren'!Y38*'Eingabe Deutschlandfaktoren'!Y50</f>
        <v>#DIV/0!</v>
      </c>
    </row>
    <row r="51" spans="1:25" outlineLevel="1" x14ac:dyDescent="0.2">
      <c r="A51" s="52" t="s">
        <v>25</v>
      </c>
      <c r="B51" s="52" t="s">
        <v>148</v>
      </c>
      <c r="C51" s="54" t="s">
        <v>64</v>
      </c>
      <c r="D51" s="42" t="s">
        <v>188</v>
      </c>
      <c r="E51" s="44">
        <f>E37*'Eingabe Deutschlandfaktoren'!E$59/1000</f>
        <v>58453038.82226935</v>
      </c>
      <c r="F51" s="44">
        <f>F37*'Eingabe Deutschlandfaktoren'!F$59/1000</f>
        <v>0</v>
      </c>
      <c r="G51" s="44">
        <f>G37*'Eingabe Deutschlandfaktoren'!G$59/1000</f>
        <v>0</v>
      </c>
      <c r="H51" s="44">
        <f>H37*'Eingabe Deutschlandfaktoren'!H$59/1000</f>
        <v>0</v>
      </c>
      <c r="I51" s="44">
        <f>I37*'Eingabe Deutschlandfaktoren'!I$59/1000</f>
        <v>0</v>
      </c>
      <c r="J51" s="44">
        <f>J37*'Eingabe Deutschlandfaktoren'!J$59/1000</f>
        <v>0</v>
      </c>
      <c r="K51" s="44">
        <f>K37*'Eingabe Deutschlandfaktoren'!K$59/1000</f>
        <v>0</v>
      </c>
      <c r="L51" s="44">
        <f>L37*'Eingabe Deutschlandfaktoren'!L$59/1000</f>
        <v>0</v>
      </c>
      <c r="M51" s="44">
        <f>M37*'Eingabe Deutschlandfaktoren'!M$59/1000</f>
        <v>0</v>
      </c>
      <c r="N51" s="44">
        <f>N37*'Eingabe Deutschlandfaktoren'!N$59/1000</f>
        <v>0</v>
      </c>
      <c r="O51" s="44">
        <f>O37*'Eingabe Deutschlandfaktoren'!O$59/1000</f>
        <v>0</v>
      </c>
      <c r="P51" s="44">
        <f>P37*'Eingabe Deutschlandfaktoren'!P$59/1000</f>
        <v>0</v>
      </c>
      <c r="Q51" s="44">
        <f>Q37*'Eingabe Deutschlandfaktoren'!Q$59/1000</f>
        <v>0</v>
      </c>
      <c r="R51" s="44">
        <f>R37*'Eingabe Deutschlandfaktoren'!R$59/1000</f>
        <v>0</v>
      </c>
      <c r="S51" s="44">
        <f>S37*'Eingabe Deutschlandfaktoren'!S$59/1000</f>
        <v>0</v>
      </c>
      <c r="T51" s="44">
        <f>T37*'Eingabe Deutschlandfaktoren'!T$59/1000</f>
        <v>0</v>
      </c>
      <c r="U51" s="44">
        <f>U37*'Eingabe Deutschlandfaktoren'!U$59/1000</f>
        <v>0</v>
      </c>
      <c r="V51" s="44">
        <f>V37*'Eingabe Deutschlandfaktoren'!V$59/1000</f>
        <v>0</v>
      </c>
      <c r="W51" s="44">
        <f>W37*'Eingabe Deutschlandfaktoren'!W$59/1000</f>
        <v>0</v>
      </c>
      <c r="X51" s="44">
        <f>X37*'Eingabe Deutschlandfaktoren'!X$59/1000</f>
        <v>0</v>
      </c>
      <c r="Y51" s="44">
        <f>Y37*'Eingabe Deutschlandfaktoren'!Y$59/1000</f>
        <v>0</v>
      </c>
    </row>
    <row r="52" spans="1:25" outlineLevel="1" x14ac:dyDescent="0.2">
      <c r="A52" s="52" t="s">
        <v>25</v>
      </c>
      <c r="B52" s="52" t="s">
        <v>148</v>
      </c>
      <c r="C52" s="55" t="s">
        <v>67</v>
      </c>
      <c r="D52" s="42" t="s">
        <v>188</v>
      </c>
      <c r="E52" s="41">
        <f>E38*'Eingabe Deutschlandfaktoren'!E$60/1000</f>
        <v>48913606.090242215</v>
      </c>
      <c r="F52" s="41">
        <f>F38*'Eingabe Deutschlandfaktoren'!F$60/1000</f>
        <v>0</v>
      </c>
      <c r="G52" s="41">
        <f>G38*'Eingabe Deutschlandfaktoren'!G$60/1000</f>
        <v>0</v>
      </c>
      <c r="H52" s="41">
        <f>H38*'Eingabe Deutschlandfaktoren'!H$60/1000</f>
        <v>0</v>
      </c>
      <c r="I52" s="41">
        <f>I38*'Eingabe Deutschlandfaktoren'!I$60/1000</f>
        <v>0</v>
      </c>
      <c r="J52" s="41">
        <f>J38*'Eingabe Deutschlandfaktoren'!J$60/1000</f>
        <v>0</v>
      </c>
      <c r="K52" s="41">
        <f>K38*'Eingabe Deutschlandfaktoren'!K$60/1000</f>
        <v>0</v>
      </c>
      <c r="L52" s="41">
        <f>L38*'Eingabe Deutschlandfaktoren'!L$60/1000</f>
        <v>0</v>
      </c>
      <c r="M52" s="41">
        <f>M38*'Eingabe Deutschlandfaktoren'!M$60/1000</f>
        <v>0</v>
      </c>
      <c r="N52" s="41">
        <f>N38*'Eingabe Deutschlandfaktoren'!N$60/1000</f>
        <v>0</v>
      </c>
      <c r="O52" s="41">
        <f>O38*'Eingabe Deutschlandfaktoren'!O$60/1000</f>
        <v>0</v>
      </c>
      <c r="P52" s="41">
        <f>P38*'Eingabe Deutschlandfaktoren'!P$60/1000</f>
        <v>0</v>
      </c>
      <c r="Q52" s="41">
        <f>Q38*'Eingabe Deutschlandfaktoren'!Q$60/1000</f>
        <v>0</v>
      </c>
      <c r="R52" s="41">
        <f>R38*'Eingabe Deutschlandfaktoren'!R$60/1000</f>
        <v>0</v>
      </c>
      <c r="S52" s="41">
        <f>S38*'Eingabe Deutschlandfaktoren'!S$60/1000</f>
        <v>0</v>
      </c>
      <c r="T52" s="41">
        <f>T38*'Eingabe Deutschlandfaktoren'!T$60/1000</f>
        <v>0</v>
      </c>
      <c r="U52" s="41">
        <f>U38*'Eingabe Deutschlandfaktoren'!U$60/1000</f>
        <v>0</v>
      </c>
      <c r="V52" s="41">
        <f>V38*'Eingabe Deutschlandfaktoren'!V$60/1000</f>
        <v>0</v>
      </c>
      <c r="W52" s="41">
        <f>W38*'Eingabe Deutschlandfaktoren'!W$60/1000</f>
        <v>0</v>
      </c>
      <c r="X52" s="41">
        <f>X38*'Eingabe Deutschlandfaktoren'!X$60/1000</f>
        <v>0</v>
      </c>
      <c r="Y52" s="41">
        <f>Y38*'Eingabe Deutschlandfaktoren'!Y$60/1000</f>
        <v>0</v>
      </c>
    </row>
    <row r="53" spans="1:25" outlineLevel="1" x14ac:dyDescent="0.2">
      <c r="A53" s="52" t="s">
        <v>25</v>
      </c>
      <c r="B53" s="52" t="s">
        <v>148</v>
      </c>
      <c r="C53" s="56" t="s">
        <v>27</v>
      </c>
      <c r="D53" s="42" t="s">
        <v>188</v>
      </c>
      <c r="E53" s="40">
        <f>E39*'Eingabe Deutschlandfaktoren'!E$10/1000</f>
        <v>270697.08817503514</v>
      </c>
      <c r="F53" s="40">
        <f>F39*'Eingabe Deutschlandfaktoren'!F$10/1000</f>
        <v>0</v>
      </c>
      <c r="G53" s="40">
        <f>G39*'Eingabe Deutschlandfaktoren'!G$10/1000</f>
        <v>0</v>
      </c>
      <c r="H53" s="40">
        <f>H39*'Eingabe Deutschlandfaktoren'!H$10/1000</f>
        <v>0</v>
      </c>
      <c r="I53" s="40">
        <f>I39*'Eingabe Deutschlandfaktoren'!I$10/1000</f>
        <v>0</v>
      </c>
      <c r="J53" s="40">
        <f>J39*'Eingabe Deutschlandfaktoren'!J$10/1000</f>
        <v>0</v>
      </c>
      <c r="K53" s="40">
        <f>K39*'Eingabe Deutschlandfaktoren'!K$10/1000</f>
        <v>0</v>
      </c>
      <c r="L53" s="40">
        <f>L39*'Eingabe Deutschlandfaktoren'!L$10/1000</f>
        <v>0</v>
      </c>
      <c r="M53" s="40">
        <f>M39*'Eingabe Deutschlandfaktoren'!M$10/1000</f>
        <v>0</v>
      </c>
      <c r="N53" s="40">
        <f>N39*'Eingabe Deutschlandfaktoren'!N$10/1000</f>
        <v>0</v>
      </c>
      <c r="O53" s="40">
        <f>O39*'Eingabe Deutschlandfaktoren'!O$10/1000</f>
        <v>0</v>
      </c>
      <c r="P53" s="40">
        <f>P39*'Eingabe Deutschlandfaktoren'!P$10/1000</f>
        <v>0</v>
      </c>
      <c r="Q53" s="40">
        <f>Q39*'Eingabe Deutschlandfaktoren'!Q$10/1000</f>
        <v>0</v>
      </c>
      <c r="R53" s="40">
        <f>R39*'Eingabe Deutschlandfaktoren'!R$10/1000</f>
        <v>0</v>
      </c>
      <c r="S53" s="40">
        <f>S39*'Eingabe Deutschlandfaktoren'!S$10/1000</f>
        <v>0</v>
      </c>
      <c r="T53" s="40">
        <f>T39*'Eingabe Deutschlandfaktoren'!T$10/1000</f>
        <v>0</v>
      </c>
      <c r="U53" s="40">
        <f>U39*'Eingabe Deutschlandfaktoren'!U$10/1000</f>
        <v>0</v>
      </c>
      <c r="V53" s="40">
        <f>V39*'Eingabe Deutschlandfaktoren'!V$10/1000</f>
        <v>0</v>
      </c>
      <c r="W53" s="40">
        <f>W39*'Eingabe Deutschlandfaktoren'!W$10/1000</f>
        <v>0</v>
      </c>
      <c r="X53" s="40">
        <f>X39*'Eingabe Deutschlandfaktoren'!X$10/1000</f>
        <v>0</v>
      </c>
      <c r="Y53" s="40">
        <f>Y39*'Eingabe Deutschlandfaktoren'!Y$10/1000</f>
        <v>0</v>
      </c>
    </row>
    <row r="54" spans="1:25" outlineLevel="1" x14ac:dyDescent="0.2">
      <c r="A54" s="52" t="s">
        <v>25</v>
      </c>
      <c r="B54" s="52" t="s">
        <v>37</v>
      </c>
      <c r="C54" s="55" t="s">
        <v>67</v>
      </c>
      <c r="D54" s="42" t="s">
        <v>188</v>
      </c>
      <c r="E54" s="41">
        <f>E40*'Eingabe Deutschlandfaktoren'!E$60/1000</f>
        <v>2757805.2519033086</v>
      </c>
      <c r="F54" s="41" t="e">
        <f>F40*'Eingabe Deutschlandfaktoren'!F$60/1000</f>
        <v>#DIV/0!</v>
      </c>
      <c r="G54" s="41" t="e">
        <f>G40*'Eingabe Deutschlandfaktoren'!G$60/1000</f>
        <v>#DIV/0!</v>
      </c>
      <c r="H54" s="41" t="e">
        <f>H40*'Eingabe Deutschlandfaktoren'!H$60/1000</f>
        <v>#DIV/0!</v>
      </c>
      <c r="I54" s="41" t="e">
        <f>I40*'Eingabe Deutschlandfaktoren'!I$60/1000</f>
        <v>#DIV/0!</v>
      </c>
      <c r="J54" s="41" t="e">
        <f>J40*'Eingabe Deutschlandfaktoren'!J$60/1000</f>
        <v>#DIV/0!</v>
      </c>
      <c r="K54" s="41" t="e">
        <f>K40*'Eingabe Deutschlandfaktoren'!K$60/1000</f>
        <v>#DIV/0!</v>
      </c>
      <c r="L54" s="41" t="e">
        <f>L40*'Eingabe Deutschlandfaktoren'!L$60/1000</f>
        <v>#DIV/0!</v>
      </c>
      <c r="M54" s="41" t="e">
        <f>M40*'Eingabe Deutschlandfaktoren'!M$60/1000</f>
        <v>#DIV/0!</v>
      </c>
      <c r="N54" s="41" t="e">
        <f>N40*'Eingabe Deutschlandfaktoren'!N$60/1000</f>
        <v>#DIV/0!</v>
      </c>
      <c r="O54" s="41" t="e">
        <f>O40*'Eingabe Deutschlandfaktoren'!O$60/1000</f>
        <v>#DIV/0!</v>
      </c>
      <c r="P54" s="41" t="e">
        <f>P40*'Eingabe Deutschlandfaktoren'!P$60/1000</f>
        <v>#DIV/0!</v>
      </c>
      <c r="Q54" s="41" t="e">
        <f>Q40*'Eingabe Deutschlandfaktoren'!Q$60/1000</f>
        <v>#DIV/0!</v>
      </c>
      <c r="R54" s="41" t="e">
        <f>R40*'Eingabe Deutschlandfaktoren'!R$60/1000</f>
        <v>#DIV/0!</v>
      </c>
      <c r="S54" s="41" t="e">
        <f>S40*'Eingabe Deutschlandfaktoren'!S$60/1000</f>
        <v>#DIV/0!</v>
      </c>
      <c r="T54" s="41" t="e">
        <f>T40*'Eingabe Deutschlandfaktoren'!T$60/1000</f>
        <v>#DIV/0!</v>
      </c>
      <c r="U54" s="41" t="e">
        <f>U40*'Eingabe Deutschlandfaktoren'!U$60/1000</f>
        <v>#DIV/0!</v>
      </c>
      <c r="V54" s="41" t="e">
        <f>V40*'Eingabe Deutschlandfaktoren'!V$60/1000</f>
        <v>#DIV/0!</v>
      </c>
      <c r="W54" s="41" t="e">
        <f>W40*'Eingabe Deutschlandfaktoren'!W$60/1000</f>
        <v>#DIV/0!</v>
      </c>
      <c r="X54" s="41" t="e">
        <f>X40*'Eingabe Deutschlandfaktoren'!X$60/1000</f>
        <v>#DIV/0!</v>
      </c>
      <c r="Y54" s="41" t="e">
        <f>Y40*'Eingabe Deutschlandfaktoren'!Y$60/1000</f>
        <v>#DIV/0!</v>
      </c>
    </row>
    <row r="55" spans="1:25" outlineLevel="1" x14ac:dyDescent="0.2">
      <c r="A55" s="52" t="s">
        <v>25</v>
      </c>
      <c r="B55" s="52" t="s">
        <v>37</v>
      </c>
      <c r="C55" s="56" t="s">
        <v>27</v>
      </c>
      <c r="D55" s="42" t="s">
        <v>188</v>
      </c>
      <c r="E55" s="40">
        <f>E41*'Eingabe Deutschlandfaktoren'!E$10/1000</f>
        <v>22561.449214148564</v>
      </c>
      <c r="F55" s="40" t="e">
        <f>F41*'Eingabe Deutschlandfaktoren'!F$10/1000</f>
        <v>#DIV/0!</v>
      </c>
      <c r="G55" s="40" t="e">
        <f>G41*'Eingabe Deutschlandfaktoren'!G$10/1000</f>
        <v>#DIV/0!</v>
      </c>
      <c r="H55" s="40" t="e">
        <f>H41*'Eingabe Deutschlandfaktoren'!H$10/1000</f>
        <v>#DIV/0!</v>
      </c>
      <c r="I55" s="40" t="e">
        <f>I41*'Eingabe Deutschlandfaktoren'!I$10/1000</f>
        <v>#DIV/0!</v>
      </c>
      <c r="J55" s="40" t="e">
        <f>J41*'Eingabe Deutschlandfaktoren'!J$10/1000</f>
        <v>#DIV/0!</v>
      </c>
      <c r="K55" s="40" t="e">
        <f>K41*'Eingabe Deutschlandfaktoren'!K$10/1000</f>
        <v>#DIV/0!</v>
      </c>
      <c r="L55" s="40" t="e">
        <f>L41*'Eingabe Deutschlandfaktoren'!L$10/1000</f>
        <v>#DIV/0!</v>
      </c>
      <c r="M55" s="40" t="e">
        <f>M41*'Eingabe Deutschlandfaktoren'!M$10/1000</f>
        <v>#DIV/0!</v>
      </c>
      <c r="N55" s="40" t="e">
        <f>N41*'Eingabe Deutschlandfaktoren'!N$10/1000</f>
        <v>#DIV/0!</v>
      </c>
      <c r="O55" s="40" t="e">
        <f>O41*'Eingabe Deutschlandfaktoren'!O$10/1000</f>
        <v>#DIV/0!</v>
      </c>
      <c r="P55" s="40" t="e">
        <f>P41*'Eingabe Deutschlandfaktoren'!P$10/1000</f>
        <v>#DIV/0!</v>
      </c>
      <c r="Q55" s="40" t="e">
        <f>Q41*'Eingabe Deutschlandfaktoren'!Q$10/1000</f>
        <v>#DIV/0!</v>
      </c>
      <c r="R55" s="40" t="e">
        <f>R41*'Eingabe Deutschlandfaktoren'!R$10/1000</f>
        <v>#DIV/0!</v>
      </c>
      <c r="S55" s="40" t="e">
        <f>S41*'Eingabe Deutschlandfaktoren'!S$10/1000</f>
        <v>#DIV/0!</v>
      </c>
      <c r="T55" s="40" t="e">
        <f>T41*'Eingabe Deutschlandfaktoren'!T$10/1000</f>
        <v>#DIV/0!</v>
      </c>
      <c r="U55" s="40" t="e">
        <f>U41*'Eingabe Deutschlandfaktoren'!U$10/1000</f>
        <v>#DIV/0!</v>
      </c>
      <c r="V55" s="40" t="e">
        <f>V41*'Eingabe Deutschlandfaktoren'!V$10/1000</f>
        <v>#DIV/0!</v>
      </c>
      <c r="W55" s="40" t="e">
        <f>W41*'Eingabe Deutschlandfaktoren'!W$10/1000</f>
        <v>#DIV/0!</v>
      </c>
      <c r="X55" s="40" t="e">
        <f>X41*'Eingabe Deutschlandfaktoren'!X$10/1000</f>
        <v>#DIV/0!</v>
      </c>
      <c r="Y55" s="40" t="e">
        <f>Y41*'Eingabe Deutschlandfaktoren'!Y$10/1000</f>
        <v>#DIV/0!</v>
      </c>
    </row>
    <row r="56" spans="1:25" outlineLevel="1" x14ac:dyDescent="0.2">
      <c r="A56" s="52" t="s">
        <v>25</v>
      </c>
      <c r="B56" s="52" t="s">
        <v>273</v>
      </c>
      <c r="C56" s="56" t="s">
        <v>27</v>
      </c>
      <c r="D56" s="42" t="s">
        <v>188</v>
      </c>
      <c r="E56" s="40">
        <f>E42*'Eingabe Deutschlandfaktoren'!E$10/1000</f>
        <v>3594122.3934730906</v>
      </c>
      <c r="F56" s="40" t="e">
        <f>F42*'Eingabe Deutschlandfaktoren'!F$10/1000</f>
        <v>#DIV/0!</v>
      </c>
      <c r="G56" s="40" t="e">
        <f>G42*'Eingabe Deutschlandfaktoren'!G$10/1000</f>
        <v>#DIV/0!</v>
      </c>
      <c r="H56" s="40" t="e">
        <f>H42*'Eingabe Deutschlandfaktoren'!H$10/1000</f>
        <v>#DIV/0!</v>
      </c>
      <c r="I56" s="40" t="e">
        <f>I42*'Eingabe Deutschlandfaktoren'!I$10/1000</f>
        <v>#DIV/0!</v>
      </c>
      <c r="J56" s="40" t="e">
        <f>J42*'Eingabe Deutschlandfaktoren'!J$10/1000</f>
        <v>#DIV/0!</v>
      </c>
      <c r="K56" s="40" t="e">
        <f>K42*'Eingabe Deutschlandfaktoren'!K$10/1000</f>
        <v>#DIV/0!</v>
      </c>
      <c r="L56" s="40" t="e">
        <f>L42*'Eingabe Deutschlandfaktoren'!L$10/1000</f>
        <v>#DIV/0!</v>
      </c>
      <c r="M56" s="40" t="e">
        <f>M42*'Eingabe Deutschlandfaktoren'!M$10/1000</f>
        <v>#DIV/0!</v>
      </c>
      <c r="N56" s="40" t="e">
        <f>N42*'Eingabe Deutschlandfaktoren'!N$10/1000</f>
        <v>#DIV/0!</v>
      </c>
      <c r="O56" s="40" t="e">
        <f>O42*'Eingabe Deutschlandfaktoren'!O$10/1000</f>
        <v>#DIV/0!</v>
      </c>
      <c r="P56" s="40" t="e">
        <f>P42*'Eingabe Deutschlandfaktoren'!P$10/1000</f>
        <v>#DIV/0!</v>
      </c>
      <c r="Q56" s="40" t="e">
        <f>Q42*'Eingabe Deutschlandfaktoren'!Q$10/1000</f>
        <v>#DIV/0!</v>
      </c>
      <c r="R56" s="40" t="e">
        <f>R42*'Eingabe Deutschlandfaktoren'!R$10/1000</f>
        <v>#DIV/0!</v>
      </c>
      <c r="S56" s="40" t="e">
        <f>S42*'Eingabe Deutschlandfaktoren'!S$10/1000</f>
        <v>#DIV/0!</v>
      </c>
      <c r="T56" s="40" t="e">
        <f>T42*'Eingabe Deutschlandfaktoren'!T$10/1000</f>
        <v>#DIV/0!</v>
      </c>
      <c r="U56" s="40" t="e">
        <f>U42*'Eingabe Deutschlandfaktoren'!U$10/1000</f>
        <v>#DIV/0!</v>
      </c>
      <c r="V56" s="40" t="e">
        <f>V42*'Eingabe Deutschlandfaktoren'!V$10/1000</f>
        <v>#DIV/0!</v>
      </c>
      <c r="W56" s="40" t="e">
        <f>W42*'Eingabe Deutschlandfaktoren'!W$10/1000</f>
        <v>#DIV/0!</v>
      </c>
      <c r="X56" s="40" t="e">
        <f>X42*'Eingabe Deutschlandfaktoren'!X$10/1000</f>
        <v>#DIV/0!</v>
      </c>
      <c r="Y56" s="40" t="e">
        <f>Y42*'Eingabe Deutschlandfaktoren'!Y$10/1000</f>
        <v>#DIV/0!</v>
      </c>
    </row>
    <row r="57" spans="1:25" outlineLevel="1" x14ac:dyDescent="0.2">
      <c r="A57" s="52" t="s">
        <v>25</v>
      </c>
      <c r="B57" s="52" t="s">
        <v>269</v>
      </c>
      <c r="C57" s="55" t="s">
        <v>67</v>
      </c>
      <c r="D57" s="42" t="s">
        <v>188</v>
      </c>
      <c r="E57" s="41">
        <f>E43*'Eingabe Deutschlandfaktoren'!E$60/1000</f>
        <v>657664.32720214105</v>
      </c>
      <c r="F57" s="41" t="e">
        <f>F43*'Eingabe Deutschlandfaktoren'!F$60/1000</f>
        <v>#DIV/0!</v>
      </c>
      <c r="G57" s="41" t="e">
        <f>G43*'Eingabe Deutschlandfaktoren'!G$60/1000</f>
        <v>#DIV/0!</v>
      </c>
      <c r="H57" s="41" t="e">
        <f>H43*'Eingabe Deutschlandfaktoren'!H$60/1000</f>
        <v>#DIV/0!</v>
      </c>
      <c r="I57" s="41" t="e">
        <f>I43*'Eingabe Deutschlandfaktoren'!I$60/1000</f>
        <v>#DIV/0!</v>
      </c>
      <c r="J57" s="41" t="e">
        <f>J43*'Eingabe Deutschlandfaktoren'!J$60/1000</f>
        <v>#DIV/0!</v>
      </c>
      <c r="K57" s="41" t="e">
        <f>K43*'Eingabe Deutschlandfaktoren'!K$60/1000</f>
        <v>#DIV/0!</v>
      </c>
      <c r="L57" s="41" t="e">
        <f>L43*'Eingabe Deutschlandfaktoren'!L$60/1000</f>
        <v>#DIV/0!</v>
      </c>
      <c r="M57" s="41" t="e">
        <f>M43*'Eingabe Deutschlandfaktoren'!M$60/1000</f>
        <v>#DIV/0!</v>
      </c>
      <c r="N57" s="41" t="e">
        <f>N43*'Eingabe Deutschlandfaktoren'!N$60/1000</f>
        <v>#DIV/0!</v>
      </c>
      <c r="O57" s="41" t="e">
        <f>O43*'Eingabe Deutschlandfaktoren'!O$60/1000</f>
        <v>#DIV/0!</v>
      </c>
      <c r="P57" s="41" t="e">
        <f>P43*'Eingabe Deutschlandfaktoren'!P$60/1000</f>
        <v>#DIV/0!</v>
      </c>
      <c r="Q57" s="41" t="e">
        <f>Q43*'Eingabe Deutschlandfaktoren'!Q$60/1000</f>
        <v>#DIV/0!</v>
      </c>
      <c r="R57" s="41" t="e">
        <f>R43*'Eingabe Deutschlandfaktoren'!R$60/1000</f>
        <v>#DIV/0!</v>
      </c>
      <c r="S57" s="41" t="e">
        <f>S43*'Eingabe Deutschlandfaktoren'!S$60/1000</f>
        <v>#DIV/0!</v>
      </c>
      <c r="T57" s="41" t="e">
        <f>T43*'Eingabe Deutschlandfaktoren'!T$60/1000</f>
        <v>#DIV/0!</v>
      </c>
      <c r="U57" s="41" t="e">
        <f>U43*'Eingabe Deutschlandfaktoren'!U$60/1000</f>
        <v>#DIV/0!</v>
      </c>
      <c r="V57" s="41" t="e">
        <f>V43*'Eingabe Deutschlandfaktoren'!V$60/1000</f>
        <v>#DIV/0!</v>
      </c>
      <c r="W57" s="41" t="e">
        <f>W43*'Eingabe Deutschlandfaktoren'!W$60/1000</f>
        <v>#DIV/0!</v>
      </c>
      <c r="X57" s="41" t="e">
        <f>X43*'Eingabe Deutschlandfaktoren'!X$60/1000</f>
        <v>#DIV/0!</v>
      </c>
      <c r="Y57" s="41" t="e">
        <f>Y43*'Eingabe Deutschlandfaktoren'!Y$60/1000</f>
        <v>#DIV/0!</v>
      </c>
    </row>
    <row r="58" spans="1:25" outlineLevel="1" x14ac:dyDescent="0.2">
      <c r="A58" s="52" t="s">
        <v>25</v>
      </c>
      <c r="B58" s="52" t="s">
        <v>269</v>
      </c>
      <c r="C58" s="56" t="s">
        <v>27</v>
      </c>
      <c r="D58" s="42" t="s">
        <v>188</v>
      </c>
      <c r="E58" s="40">
        <f>E44*'Eingabe Deutschlandfaktoren'!E$10/1000</f>
        <v>1336399.0910182227</v>
      </c>
      <c r="F58" s="40" t="e">
        <f>F44*'Eingabe Deutschlandfaktoren'!F$10/1000</f>
        <v>#DIV/0!</v>
      </c>
      <c r="G58" s="40" t="e">
        <f>G44*'Eingabe Deutschlandfaktoren'!G$10/1000</f>
        <v>#DIV/0!</v>
      </c>
      <c r="H58" s="40" t="e">
        <f>H44*'Eingabe Deutschlandfaktoren'!H$10/1000</f>
        <v>#DIV/0!</v>
      </c>
      <c r="I58" s="40" t="e">
        <f>I44*'Eingabe Deutschlandfaktoren'!I$10/1000</f>
        <v>#DIV/0!</v>
      </c>
      <c r="J58" s="40" t="e">
        <f>J44*'Eingabe Deutschlandfaktoren'!J$10/1000</f>
        <v>#DIV/0!</v>
      </c>
      <c r="K58" s="40" t="e">
        <f>K44*'Eingabe Deutschlandfaktoren'!K$10/1000</f>
        <v>#DIV/0!</v>
      </c>
      <c r="L58" s="40" t="e">
        <f>L44*'Eingabe Deutschlandfaktoren'!L$10/1000</f>
        <v>#DIV/0!</v>
      </c>
      <c r="M58" s="40" t="e">
        <f>M44*'Eingabe Deutschlandfaktoren'!M$10/1000</f>
        <v>#DIV/0!</v>
      </c>
      <c r="N58" s="40" t="e">
        <f>N44*'Eingabe Deutschlandfaktoren'!N$10/1000</f>
        <v>#DIV/0!</v>
      </c>
      <c r="O58" s="40" t="e">
        <f>O44*'Eingabe Deutschlandfaktoren'!O$10/1000</f>
        <v>#DIV/0!</v>
      </c>
      <c r="P58" s="40" t="e">
        <f>P44*'Eingabe Deutschlandfaktoren'!P$10/1000</f>
        <v>#DIV/0!</v>
      </c>
      <c r="Q58" s="40" t="e">
        <f>Q44*'Eingabe Deutschlandfaktoren'!Q$10/1000</f>
        <v>#DIV/0!</v>
      </c>
      <c r="R58" s="40" t="e">
        <f>R44*'Eingabe Deutschlandfaktoren'!R$10/1000</f>
        <v>#DIV/0!</v>
      </c>
      <c r="S58" s="40" t="e">
        <f>S44*'Eingabe Deutschlandfaktoren'!S$10/1000</f>
        <v>#DIV/0!</v>
      </c>
      <c r="T58" s="40" t="e">
        <f>T44*'Eingabe Deutschlandfaktoren'!T$10/1000</f>
        <v>#DIV/0!</v>
      </c>
      <c r="U58" s="40" t="e">
        <f>U44*'Eingabe Deutschlandfaktoren'!U$10/1000</f>
        <v>#DIV/0!</v>
      </c>
      <c r="V58" s="40" t="e">
        <f>V44*'Eingabe Deutschlandfaktoren'!V$10/1000</f>
        <v>#DIV/0!</v>
      </c>
      <c r="W58" s="40" t="e">
        <f>W44*'Eingabe Deutschlandfaktoren'!W$10/1000</f>
        <v>#DIV/0!</v>
      </c>
      <c r="X58" s="40" t="e">
        <f>X44*'Eingabe Deutschlandfaktoren'!X$10/1000</f>
        <v>#DIV/0!</v>
      </c>
      <c r="Y58" s="40" t="e">
        <f>Y44*'Eingabe Deutschlandfaktoren'!Y$10/1000</f>
        <v>#DIV/0!</v>
      </c>
    </row>
    <row r="59" spans="1:25" outlineLevel="1" x14ac:dyDescent="0.2">
      <c r="A59" s="53" t="s">
        <v>25</v>
      </c>
      <c r="B59" s="53" t="s">
        <v>270</v>
      </c>
      <c r="C59" s="57" t="s">
        <v>67</v>
      </c>
      <c r="D59" s="43" t="s">
        <v>188</v>
      </c>
      <c r="E59" s="41">
        <f>E45*'Eingabe Deutschlandfaktoren'!E$60/1000</f>
        <v>130006.76520647874</v>
      </c>
      <c r="F59" s="41">
        <f>F45*'Eingabe Deutschlandfaktoren'!F$60/1000</f>
        <v>0</v>
      </c>
      <c r="G59" s="41">
        <f>G45*'Eingabe Deutschlandfaktoren'!G$60/1000</f>
        <v>0</v>
      </c>
      <c r="H59" s="41">
        <f>H45*'Eingabe Deutschlandfaktoren'!H$60/1000</f>
        <v>0</v>
      </c>
      <c r="I59" s="41" t="e">
        <f>I45*'Eingabe Deutschlandfaktoren'!I$60/1000</f>
        <v>#DIV/0!</v>
      </c>
      <c r="J59" s="41" t="e">
        <f>J45*'Eingabe Deutschlandfaktoren'!J$60/1000</f>
        <v>#DIV/0!</v>
      </c>
      <c r="K59" s="41" t="e">
        <f>K45*'Eingabe Deutschlandfaktoren'!K$60/1000</f>
        <v>#DIV/0!</v>
      </c>
      <c r="L59" s="41" t="e">
        <f>L45*'Eingabe Deutschlandfaktoren'!L$60/1000</f>
        <v>#DIV/0!</v>
      </c>
      <c r="M59" s="41" t="e">
        <f>M45*'Eingabe Deutschlandfaktoren'!M$60/1000</f>
        <v>#DIV/0!</v>
      </c>
      <c r="N59" s="41" t="e">
        <f>N45*'Eingabe Deutschlandfaktoren'!N$60/1000</f>
        <v>#DIV/0!</v>
      </c>
      <c r="O59" s="41" t="e">
        <f>O45*'Eingabe Deutschlandfaktoren'!O$60/1000</f>
        <v>#DIV/0!</v>
      </c>
      <c r="P59" s="41" t="e">
        <f>P45*'Eingabe Deutschlandfaktoren'!P$60/1000</f>
        <v>#DIV/0!</v>
      </c>
      <c r="Q59" s="41" t="e">
        <f>Q45*'Eingabe Deutschlandfaktoren'!Q$60/1000</f>
        <v>#DIV/0!</v>
      </c>
      <c r="R59" s="41" t="e">
        <f>R45*'Eingabe Deutschlandfaktoren'!R$60/1000</f>
        <v>#DIV/0!</v>
      </c>
      <c r="S59" s="41" t="e">
        <f>S45*'Eingabe Deutschlandfaktoren'!S$60/1000</f>
        <v>#DIV/0!</v>
      </c>
      <c r="T59" s="41" t="e">
        <f>T45*'Eingabe Deutschlandfaktoren'!T$60/1000</f>
        <v>#DIV/0!</v>
      </c>
      <c r="U59" s="41" t="e">
        <f>U45*'Eingabe Deutschlandfaktoren'!U$60/1000</f>
        <v>#DIV/0!</v>
      </c>
      <c r="V59" s="41" t="e">
        <f>V45*'Eingabe Deutschlandfaktoren'!V$60/1000</f>
        <v>#DIV/0!</v>
      </c>
      <c r="W59" s="41" t="e">
        <f>W45*'Eingabe Deutschlandfaktoren'!W$60/1000</f>
        <v>#DIV/0!</v>
      </c>
      <c r="X59" s="41" t="e">
        <f>X45*'Eingabe Deutschlandfaktoren'!X$60/1000</f>
        <v>#DIV/0!</v>
      </c>
      <c r="Y59" s="41" t="e">
        <f>Y45*'Eingabe Deutschlandfaktoren'!Y$60/1000</f>
        <v>#DIV/0!</v>
      </c>
    </row>
    <row r="60" spans="1:25" outlineLevel="1" x14ac:dyDescent="0.2">
      <c r="A60" s="53" t="s">
        <v>25</v>
      </c>
      <c r="B60" s="53" t="s">
        <v>271</v>
      </c>
      <c r="C60" s="58" t="s">
        <v>27</v>
      </c>
      <c r="D60" s="43" t="s">
        <v>188</v>
      </c>
      <c r="E60" s="40">
        <f>E46*'Eingabe Deutschlandfaktoren'!E$10/1000</f>
        <v>809309.22788959614</v>
      </c>
      <c r="F60" s="40">
        <f>F46*'Eingabe Deutschlandfaktoren'!F$10/1000</f>
        <v>0</v>
      </c>
      <c r="G60" s="40">
        <f>G46*'Eingabe Deutschlandfaktoren'!G$10/1000</f>
        <v>0</v>
      </c>
      <c r="H60" s="40">
        <f>H46*'Eingabe Deutschlandfaktoren'!H$10/1000</f>
        <v>0</v>
      </c>
      <c r="I60" s="40" t="e">
        <f>I46*'Eingabe Deutschlandfaktoren'!I$10/1000</f>
        <v>#DIV/0!</v>
      </c>
      <c r="J60" s="40" t="e">
        <f>J46*'Eingabe Deutschlandfaktoren'!J$10/1000</f>
        <v>#DIV/0!</v>
      </c>
      <c r="K60" s="40" t="e">
        <f>K46*'Eingabe Deutschlandfaktoren'!K$10/1000</f>
        <v>#DIV/0!</v>
      </c>
      <c r="L60" s="40" t="e">
        <f>L46*'Eingabe Deutschlandfaktoren'!L$10/1000</f>
        <v>#DIV/0!</v>
      </c>
      <c r="M60" s="40" t="e">
        <f>M46*'Eingabe Deutschlandfaktoren'!M$10/1000</f>
        <v>#DIV/0!</v>
      </c>
      <c r="N60" s="40" t="e">
        <f>N46*'Eingabe Deutschlandfaktoren'!N$10/1000</f>
        <v>#DIV/0!</v>
      </c>
      <c r="O60" s="40" t="e">
        <f>O46*'Eingabe Deutschlandfaktoren'!O$10/1000</f>
        <v>#DIV/0!</v>
      </c>
      <c r="P60" s="40" t="e">
        <f>P46*'Eingabe Deutschlandfaktoren'!P$10/1000</f>
        <v>#DIV/0!</v>
      </c>
      <c r="Q60" s="40" t="e">
        <f>Q46*'Eingabe Deutschlandfaktoren'!Q$10/1000</f>
        <v>#DIV/0!</v>
      </c>
      <c r="R60" s="40" t="e">
        <f>R46*'Eingabe Deutschlandfaktoren'!R$10/1000</f>
        <v>#DIV/0!</v>
      </c>
      <c r="S60" s="40" t="e">
        <f>S46*'Eingabe Deutschlandfaktoren'!S$10/1000</f>
        <v>#DIV/0!</v>
      </c>
      <c r="T60" s="40" t="e">
        <f>T46*'Eingabe Deutschlandfaktoren'!T$10/1000</f>
        <v>#DIV/0!</v>
      </c>
      <c r="U60" s="40" t="e">
        <f>U46*'Eingabe Deutschlandfaktoren'!U$10/1000</f>
        <v>#DIV/0!</v>
      </c>
      <c r="V60" s="40" t="e">
        <f>V46*'Eingabe Deutschlandfaktoren'!V$10/1000</f>
        <v>#DIV/0!</v>
      </c>
      <c r="W60" s="40" t="e">
        <f>W46*'Eingabe Deutschlandfaktoren'!W$10/1000</f>
        <v>#DIV/0!</v>
      </c>
      <c r="X60" s="40" t="e">
        <f>X46*'Eingabe Deutschlandfaktoren'!X$10/1000</f>
        <v>#DIV/0!</v>
      </c>
      <c r="Y60" s="40" t="e">
        <f>Y46*'Eingabe Deutschlandfaktoren'!Y$10/1000</f>
        <v>#DIV/0!</v>
      </c>
    </row>
    <row r="61" spans="1:25" outlineLevel="1" x14ac:dyDescent="0.2">
      <c r="A61" s="53" t="s">
        <v>25</v>
      </c>
      <c r="B61" s="53" t="s">
        <v>272</v>
      </c>
      <c r="C61" s="53" t="s">
        <v>200</v>
      </c>
      <c r="D61" s="43" t="s">
        <v>188</v>
      </c>
      <c r="E61" s="30">
        <f>'Eingabe Kommune'!E5*'Eingabe Deutschlandfaktoren'!E24*1000</f>
        <v>12858510.273832884</v>
      </c>
      <c r="F61" s="30">
        <f>'Eingabe Kommune'!F5*'Eingabe Deutschlandfaktoren'!F24*1000</f>
        <v>0</v>
      </c>
      <c r="G61" s="30">
        <f>'Eingabe Kommune'!G5*'Eingabe Deutschlandfaktoren'!G24*1000</f>
        <v>0</v>
      </c>
      <c r="H61" s="30">
        <f>'Eingabe Kommune'!H5*'Eingabe Deutschlandfaktoren'!H24*1000</f>
        <v>0</v>
      </c>
      <c r="I61" s="30">
        <f>'Eingabe Kommune'!I5*'Eingabe Deutschlandfaktoren'!I24*1000</f>
        <v>0</v>
      </c>
      <c r="J61" s="30">
        <f>'Eingabe Kommune'!J5*'Eingabe Deutschlandfaktoren'!J24*1000</f>
        <v>0</v>
      </c>
      <c r="K61" s="30">
        <f>'Eingabe Kommune'!K5*'Eingabe Deutschlandfaktoren'!K24*1000</f>
        <v>0</v>
      </c>
      <c r="L61" s="30">
        <f>'Eingabe Kommune'!L5*'Eingabe Deutschlandfaktoren'!L24*1000</f>
        <v>0</v>
      </c>
      <c r="M61" s="30">
        <f>'Eingabe Kommune'!M5*'Eingabe Deutschlandfaktoren'!M24*1000</f>
        <v>0</v>
      </c>
      <c r="N61" s="30">
        <f>'Eingabe Kommune'!N5*'Eingabe Deutschlandfaktoren'!N24*1000</f>
        <v>0</v>
      </c>
      <c r="O61" s="30">
        <f>'Eingabe Kommune'!O5*'Eingabe Deutschlandfaktoren'!O24*1000</f>
        <v>0</v>
      </c>
      <c r="P61" s="30">
        <f>'Eingabe Kommune'!P5*'Eingabe Deutschlandfaktoren'!P24*1000</f>
        <v>0</v>
      </c>
      <c r="Q61" s="30">
        <f>'Eingabe Kommune'!Q5*'Eingabe Deutschlandfaktoren'!Q24*1000</f>
        <v>0</v>
      </c>
      <c r="R61" s="30">
        <f>'Eingabe Kommune'!R5*'Eingabe Deutschlandfaktoren'!R24*1000</f>
        <v>0</v>
      </c>
      <c r="S61" s="30">
        <f>'Eingabe Kommune'!S5*'Eingabe Deutschlandfaktoren'!S24*1000</f>
        <v>0</v>
      </c>
      <c r="T61" s="30">
        <f>'Eingabe Kommune'!T5*'Eingabe Deutschlandfaktoren'!T24*1000</f>
        <v>0</v>
      </c>
      <c r="U61" s="30">
        <f>'Eingabe Kommune'!U5*'Eingabe Deutschlandfaktoren'!U24*1000</f>
        <v>0</v>
      </c>
      <c r="V61" s="30">
        <f>'Eingabe Kommune'!V5*'Eingabe Deutschlandfaktoren'!V24*1000</f>
        <v>0</v>
      </c>
      <c r="W61" s="30">
        <f>'Eingabe Kommune'!W5*'Eingabe Deutschlandfaktoren'!W24*1000</f>
        <v>0</v>
      </c>
      <c r="X61" s="30">
        <f>'Eingabe Kommune'!X5*'Eingabe Deutschlandfaktoren'!X24*1000</f>
        <v>0</v>
      </c>
      <c r="Y61" s="30">
        <f>'Eingabe Kommune'!Y5*'Eingabe Deutschlandfaktoren'!Y24*1000</f>
        <v>0</v>
      </c>
    </row>
    <row r="62" spans="1:25" outlineLevel="1" x14ac:dyDescent="0.2">
      <c r="A62" s="63" t="s">
        <v>25</v>
      </c>
      <c r="B62" s="63" t="s">
        <v>276</v>
      </c>
      <c r="C62" s="64" t="s">
        <v>67</v>
      </c>
      <c r="D62" s="66" t="s">
        <v>188</v>
      </c>
      <c r="E62" s="41">
        <f>E47*'Eingabe Deutschlandfaktoren'!E$60/1000</f>
        <v>13323992.502695909</v>
      </c>
      <c r="F62" s="41" t="e">
        <f>F47*'Eingabe Deutschlandfaktoren'!F$60/1000</f>
        <v>#DIV/0!</v>
      </c>
      <c r="G62" s="41" t="e">
        <f>G47*'Eingabe Deutschlandfaktoren'!G$60/1000</f>
        <v>#DIV/0!</v>
      </c>
      <c r="H62" s="41" t="e">
        <f>H47*'Eingabe Deutschlandfaktoren'!H$60/1000</f>
        <v>#DIV/0!</v>
      </c>
      <c r="I62" s="41" t="e">
        <f>I47*'Eingabe Deutschlandfaktoren'!I$60/1000</f>
        <v>#DIV/0!</v>
      </c>
      <c r="J62" s="41" t="e">
        <f>J47*'Eingabe Deutschlandfaktoren'!J$60/1000</f>
        <v>#DIV/0!</v>
      </c>
      <c r="K62" s="41" t="e">
        <f>K47*'Eingabe Deutschlandfaktoren'!K$60/1000</f>
        <v>#DIV/0!</v>
      </c>
      <c r="L62" s="41" t="e">
        <f>L47*'Eingabe Deutschlandfaktoren'!L$60/1000</f>
        <v>#DIV/0!</v>
      </c>
      <c r="M62" s="41" t="e">
        <f>M47*'Eingabe Deutschlandfaktoren'!M$60/1000</f>
        <v>#DIV/0!</v>
      </c>
      <c r="N62" s="41" t="e">
        <f>N47*'Eingabe Deutschlandfaktoren'!N$60/1000</f>
        <v>#DIV/0!</v>
      </c>
      <c r="O62" s="41" t="e">
        <f>O47*'Eingabe Deutschlandfaktoren'!O$60/1000</f>
        <v>#DIV/0!</v>
      </c>
      <c r="P62" s="41" t="e">
        <f>P47*'Eingabe Deutschlandfaktoren'!P$60/1000</f>
        <v>#DIV/0!</v>
      </c>
      <c r="Q62" s="41" t="e">
        <f>Q47*'Eingabe Deutschlandfaktoren'!Q$60/1000</f>
        <v>#DIV/0!</v>
      </c>
      <c r="R62" s="41" t="e">
        <f>R47*'Eingabe Deutschlandfaktoren'!R$60/1000</f>
        <v>#DIV/0!</v>
      </c>
      <c r="S62" s="41" t="e">
        <f>S47*'Eingabe Deutschlandfaktoren'!S$60/1000</f>
        <v>#DIV/0!</v>
      </c>
      <c r="T62" s="41" t="e">
        <f>T47*'Eingabe Deutschlandfaktoren'!T$60/1000</f>
        <v>#DIV/0!</v>
      </c>
      <c r="U62" s="41" t="e">
        <f>U47*'Eingabe Deutschlandfaktoren'!U$60/1000</f>
        <v>#DIV/0!</v>
      </c>
      <c r="V62" s="41" t="e">
        <f>V47*'Eingabe Deutschlandfaktoren'!V$60/1000</f>
        <v>#DIV/0!</v>
      </c>
      <c r="W62" s="41" t="e">
        <f>W47*'Eingabe Deutschlandfaktoren'!W$60/1000</f>
        <v>#DIV/0!</v>
      </c>
      <c r="X62" s="41" t="e">
        <f>X47*'Eingabe Deutschlandfaktoren'!X$60/1000</f>
        <v>#DIV/0!</v>
      </c>
      <c r="Y62" s="41" t="e">
        <f>Y47*'Eingabe Deutschlandfaktoren'!Y$60/1000</f>
        <v>#DIV/0!</v>
      </c>
    </row>
    <row r="63" spans="1:25" outlineLevel="1" x14ac:dyDescent="0.2">
      <c r="A63" s="63" t="s">
        <v>25</v>
      </c>
      <c r="B63" s="63" t="s">
        <v>276</v>
      </c>
      <c r="C63" s="65" t="s">
        <v>27</v>
      </c>
      <c r="D63" s="66" t="s">
        <v>188</v>
      </c>
      <c r="E63" s="40">
        <f>E48*'Eingabe Deutschlandfaktoren'!E$9/1000</f>
        <v>166922.55889090055</v>
      </c>
      <c r="F63" s="40" t="e">
        <f>F48*'Eingabe Deutschlandfaktoren'!F$9/1000</f>
        <v>#DIV/0!</v>
      </c>
      <c r="G63" s="40" t="e">
        <f>G48*'Eingabe Deutschlandfaktoren'!G$9/1000</f>
        <v>#DIV/0!</v>
      </c>
      <c r="H63" s="40" t="e">
        <f>H48*'Eingabe Deutschlandfaktoren'!H$9/1000</f>
        <v>#DIV/0!</v>
      </c>
      <c r="I63" s="40" t="e">
        <f>I48*'Eingabe Deutschlandfaktoren'!I$9/1000</f>
        <v>#DIV/0!</v>
      </c>
      <c r="J63" s="40" t="e">
        <f>J48*'Eingabe Deutschlandfaktoren'!J$9/1000</f>
        <v>#DIV/0!</v>
      </c>
      <c r="K63" s="40" t="e">
        <f>K48*'Eingabe Deutschlandfaktoren'!K$9/1000</f>
        <v>#DIV/0!</v>
      </c>
      <c r="L63" s="40" t="e">
        <f>L48*'Eingabe Deutschlandfaktoren'!L$9/1000</f>
        <v>#DIV/0!</v>
      </c>
      <c r="M63" s="40" t="e">
        <f>M48*'Eingabe Deutschlandfaktoren'!M$9/1000</f>
        <v>#DIV/0!</v>
      </c>
      <c r="N63" s="40" t="e">
        <f>N48*'Eingabe Deutschlandfaktoren'!N$9/1000</f>
        <v>#DIV/0!</v>
      </c>
      <c r="O63" s="40" t="e">
        <f>O48*'Eingabe Deutschlandfaktoren'!O$9/1000</f>
        <v>#DIV/0!</v>
      </c>
      <c r="P63" s="40" t="e">
        <f>P48*'Eingabe Deutschlandfaktoren'!P$9/1000</f>
        <v>#DIV/0!</v>
      </c>
      <c r="Q63" s="40" t="e">
        <f>Q48*'Eingabe Deutschlandfaktoren'!Q$9/1000</f>
        <v>#DIV/0!</v>
      </c>
      <c r="R63" s="40" t="e">
        <f>R48*'Eingabe Deutschlandfaktoren'!R$9/1000</f>
        <v>#DIV/0!</v>
      </c>
      <c r="S63" s="40" t="e">
        <f>S48*'Eingabe Deutschlandfaktoren'!S$9/1000</f>
        <v>#DIV/0!</v>
      </c>
      <c r="T63" s="40" t="e">
        <f>T48*'Eingabe Deutschlandfaktoren'!T$9/1000</f>
        <v>#DIV/0!</v>
      </c>
      <c r="U63" s="40" t="e">
        <f>U48*'Eingabe Deutschlandfaktoren'!U$9/1000</f>
        <v>#DIV/0!</v>
      </c>
      <c r="V63" s="40" t="e">
        <f>V48*'Eingabe Deutschlandfaktoren'!V$9/1000</f>
        <v>#DIV/0!</v>
      </c>
      <c r="W63" s="40" t="e">
        <f>W48*'Eingabe Deutschlandfaktoren'!W$9/1000</f>
        <v>#DIV/0!</v>
      </c>
      <c r="X63" s="40" t="e">
        <f>X48*'Eingabe Deutschlandfaktoren'!X$9/1000</f>
        <v>#DIV/0!</v>
      </c>
      <c r="Y63" s="40" t="e">
        <f>Y48*'Eingabe Deutschlandfaktoren'!Y$9/1000</f>
        <v>#DIV/0!</v>
      </c>
    </row>
    <row r="64" spans="1:25" outlineLevel="1" x14ac:dyDescent="0.2">
      <c r="A64" s="63" t="s">
        <v>25</v>
      </c>
      <c r="B64" s="63" t="s">
        <v>198</v>
      </c>
      <c r="C64" s="64" t="s">
        <v>67</v>
      </c>
      <c r="D64" s="66" t="s">
        <v>188</v>
      </c>
      <c r="E64" s="41">
        <f>E49*'Eingabe Deutschlandfaktoren'!E$60/1000</f>
        <v>16395626.603645459</v>
      </c>
      <c r="F64" s="41" t="e">
        <f>F49*'Eingabe Deutschlandfaktoren'!F$60/1000</f>
        <v>#DIV/0!</v>
      </c>
      <c r="G64" s="41" t="e">
        <f>G49*'Eingabe Deutschlandfaktoren'!G$60/1000</f>
        <v>#DIV/0!</v>
      </c>
      <c r="H64" s="41" t="e">
        <f>H49*'Eingabe Deutschlandfaktoren'!H$60/1000</f>
        <v>#DIV/0!</v>
      </c>
      <c r="I64" s="41" t="e">
        <f>I49*'Eingabe Deutschlandfaktoren'!I$60/1000</f>
        <v>#DIV/0!</v>
      </c>
      <c r="J64" s="41" t="e">
        <f>J49*'Eingabe Deutschlandfaktoren'!J$60/1000</f>
        <v>#DIV/0!</v>
      </c>
      <c r="K64" s="41" t="e">
        <f>K49*'Eingabe Deutschlandfaktoren'!K$60/1000</f>
        <v>#DIV/0!</v>
      </c>
      <c r="L64" s="41" t="e">
        <f>L49*'Eingabe Deutschlandfaktoren'!L$60/1000</f>
        <v>#DIV/0!</v>
      </c>
      <c r="M64" s="41" t="e">
        <f>M49*'Eingabe Deutschlandfaktoren'!M$60/1000</f>
        <v>#DIV/0!</v>
      </c>
      <c r="N64" s="41" t="e">
        <f>N49*'Eingabe Deutschlandfaktoren'!N$60/1000</f>
        <v>#DIV/0!</v>
      </c>
      <c r="O64" s="41" t="e">
        <f>O49*'Eingabe Deutschlandfaktoren'!O$60/1000</f>
        <v>#DIV/0!</v>
      </c>
      <c r="P64" s="41" t="e">
        <f>P49*'Eingabe Deutschlandfaktoren'!P$60/1000</f>
        <v>#DIV/0!</v>
      </c>
      <c r="Q64" s="41" t="e">
        <f>Q49*'Eingabe Deutschlandfaktoren'!Q$60/1000</f>
        <v>#DIV/0!</v>
      </c>
      <c r="R64" s="41" t="e">
        <f>R49*'Eingabe Deutschlandfaktoren'!R$60/1000</f>
        <v>#DIV/0!</v>
      </c>
      <c r="S64" s="41" t="e">
        <f>S49*'Eingabe Deutschlandfaktoren'!S$60/1000</f>
        <v>#DIV/0!</v>
      </c>
      <c r="T64" s="41" t="e">
        <f>T49*'Eingabe Deutschlandfaktoren'!T$60/1000</f>
        <v>#DIV/0!</v>
      </c>
      <c r="U64" s="41" t="e">
        <f>U49*'Eingabe Deutschlandfaktoren'!U$60/1000</f>
        <v>#DIV/0!</v>
      </c>
      <c r="V64" s="41" t="e">
        <f>V49*'Eingabe Deutschlandfaktoren'!V$60/1000</f>
        <v>#DIV/0!</v>
      </c>
      <c r="W64" s="41" t="e">
        <f>W49*'Eingabe Deutschlandfaktoren'!W$60/1000</f>
        <v>#DIV/0!</v>
      </c>
      <c r="X64" s="41" t="e">
        <f>X49*'Eingabe Deutschlandfaktoren'!X$60/1000</f>
        <v>#DIV/0!</v>
      </c>
      <c r="Y64" s="41" t="e">
        <f>Y49*'Eingabe Deutschlandfaktoren'!Y$60/1000</f>
        <v>#DIV/0!</v>
      </c>
    </row>
    <row r="65" spans="1:246" outlineLevel="1" x14ac:dyDescent="0.2">
      <c r="A65" s="63" t="s">
        <v>25</v>
      </c>
      <c r="B65" s="63" t="s">
        <v>198</v>
      </c>
      <c r="C65" s="65" t="s">
        <v>27</v>
      </c>
      <c r="D65" s="66" t="s">
        <v>188</v>
      </c>
      <c r="E65" s="40">
        <f>E50*'Eingabe Deutschlandfaktoren'!E$9/1000</f>
        <v>48454.694153481425</v>
      </c>
      <c r="F65" s="40" t="e">
        <f>F50*'Eingabe Deutschlandfaktoren'!F$9/1000</f>
        <v>#DIV/0!</v>
      </c>
      <c r="G65" s="40" t="e">
        <f>G50*'Eingabe Deutschlandfaktoren'!G$9/1000</f>
        <v>#DIV/0!</v>
      </c>
      <c r="H65" s="40" t="e">
        <f>H50*'Eingabe Deutschlandfaktoren'!H$9/1000</f>
        <v>#DIV/0!</v>
      </c>
      <c r="I65" s="40" t="e">
        <f>I50*'Eingabe Deutschlandfaktoren'!I$9/1000</f>
        <v>#DIV/0!</v>
      </c>
      <c r="J65" s="40" t="e">
        <f>J50*'Eingabe Deutschlandfaktoren'!J$9/1000</f>
        <v>#DIV/0!</v>
      </c>
      <c r="K65" s="40" t="e">
        <f>K50*'Eingabe Deutschlandfaktoren'!K$9/1000</f>
        <v>#DIV/0!</v>
      </c>
      <c r="L65" s="40" t="e">
        <f>L50*'Eingabe Deutschlandfaktoren'!L$9/1000</f>
        <v>#DIV/0!</v>
      </c>
      <c r="M65" s="40" t="e">
        <f>M50*'Eingabe Deutschlandfaktoren'!M$9/1000</f>
        <v>#DIV/0!</v>
      </c>
      <c r="N65" s="40" t="e">
        <f>N50*'Eingabe Deutschlandfaktoren'!N$9/1000</f>
        <v>#DIV/0!</v>
      </c>
      <c r="O65" s="40" t="e">
        <f>O50*'Eingabe Deutschlandfaktoren'!O$9/1000</f>
        <v>#DIV/0!</v>
      </c>
      <c r="P65" s="40" t="e">
        <f>P50*'Eingabe Deutschlandfaktoren'!P$9/1000</f>
        <v>#DIV/0!</v>
      </c>
      <c r="Q65" s="40" t="e">
        <f>Q50*'Eingabe Deutschlandfaktoren'!Q$9/1000</f>
        <v>#DIV/0!</v>
      </c>
      <c r="R65" s="40" t="e">
        <f>R50*'Eingabe Deutschlandfaktoren'!R$9/1000</f>
        <v>#DIV/0!</v>
      </c>
      <c r="S65" s="40" t="e">
        <f>S50*'Eingabe Deutschlandfaktoren'!S$9/1000</f>
        <v>#DIV/0!</v>
      </c>
      <c r="T65" s="40" t="e">
        <f>T50*'Eingabe Deutschlandfaktoren'!T$9/1000</f>
        <v>#DIV/0!</v>
      </c>
      <c r="U65" s="40" t="e">
        <f>U50*'Eingabe Deutschlandfaktoren'!U$9/1000</f>
        <v>#DIV/0!</v>
      </c>
      <c r="V65" s="40" t="e">
        <f>V50*'Eingabe Deutschlandfaktoren'!V$9/1000</f>
        <v>#DIV/0!</v>
      </c>
      <c r="W65" s="40" t="e">
        <f>W50*'Eingabe Deutschlandfaktoren'!W$9/1000</f>
        <v>#DIV/0!</v>
      </c>
      <c r="X65" s="40" t="e">
        <f>X50*'Eingabe Deutschlandfaktoren'!X$9/1000</f>
        <v>#DIV/0!</v>
      </c>
      <c r="Y65" s="40" t="e">
        <f>Y50*'Eingabe Deutschlandfaktoren'!Y$9/1000</f>
        <v>#DIV/0!</v>
      </c>
    </row>
    <row r="66" spans="1:246" x14ac:dyDescent="0.2">
      <c r="E66" s="30"/>
      <c r="F66" s="30"/>
      <c r="G66" s="30"/>
      <c r="H66" s="30"/>
    </row>
    <row r="67" spans="1:246" s="34" customFormat="1" ht="15.75" x14ac:dyDescent="0.25">
      <c r="A67" s="32" t="s">
        <v>201</v>
      </c>
      <c r="B67" s="46"/>
      <c r="C67" s="33"/>
      <c r="D67" s="33"/>
      <c r="E67" s="33"/>
      <c r="F67" s="33"/>
      <c r="G67" s="33"/>
      <c r="H67" s="33"/>
      <c r="I67" s="33"/>
      <c r="J67" s="33"/>
      <c r="K67" s="33"/>
      <c r="L67" s="33"/>
      <c r="M67" s="33"/>
      <c r="N67" s="33"/>
      <c r="O67" s="33"/>
      <c r="P67" s="33"/>
      <c r="Q67" s="33"/>
      <c r="R67" s="33"/>
      <c r="S67" s="33"/>
      <c r="T67" s="33"/>
      <c r="U67" s="33"/>
      <c r="V67" s="33"/>
      <c r="W67" s="33"/>
      <c r="X67" s="33"/>
      <c r="Y67" s="33"/>
      <c r="Z67" s="35"/>
      <c r="AA67" s="35"/>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row>
    <row r="68" spans="1:246" ht="13.5" hidden="1" outlineLevel="1" thickBot="1" x14ac:dyDescent="0.25">
      <c r="A68" s="28" t="s">
        <v>2</v>
      </c>
      <c r="B68" s="28" t="s">
        <v>3</v>
      </c>
      <c r="C68" s="28" t="s">
        <v>12</v>
      </c>
      <c r="D68" s="28" t="s">
        <v>4</v>
      </c>
      <c r="E68" s="29">
        <v>2020</v>
      </c>
      <c r="F68" s="29">
        <v>2021</v>
      </c>
      <c r="G68" s="29">
        <v>2022</v>
      </c>
      <c r="H68" s="29">
        <v>2023</v>
      </c>
      <c r="I68" s="29">
        <v>2024</v>
      </c>
      <c r="J68" s="29">
        <v>2025</v>
      </c>
      <c r="K68" s="29">
        <v>2026</v>
      </c>
      <c r="L68" s="29">
        <v>2027</v>
      </c>
      <c r="M68" s="29">
        <v>2028</v>
      </c>
      <c r="N68" s="29">
        <v>2029</v>
      </c>
      <c r="O68" s="29">
        <v>2030</v>
      </c>
      <c r="P68" s="29">
        <v>2031</v>
      </c>
      <c r="Q68" s="29">
        <v>2032</v>
      </c>
      <c r="R68" s="29">
        <v>2033</v>
      </c>
      <c r="S68" s="29">
        <v>2034</v>
      </c>
      <c r="T68" s="29">
        <v>2035</v>
      </c>
      <c r="U68" s="29">
        <v>2036</v>
      </c>
      <c r="V68" s="29">
        <v>2037</v>
      </c>
      <c r="W68" s="29">
        <v>2038</v>
      </c>
      <c r="X68" s="29">
        <v>2039</v>
      </c>
      <c r="Y68" s="29">
        <v>2040</v>
      </c>
      <c r="Z68" s="36" t="s">
        <v>6</v>
      </c>
      <c r="AA68" s="36"/>
    </row>
    <row r="69" spans="1:246" ht="13.5" hidden="1" outlineLevel="1" thickTop="1" x14ac:dyDescent="0.2">
      <c r="A69" s="49" t="s">
        <v>62</v>
      </c>
      <c r="B69" s="49" t="s">
        <v>63</v>
      </c>
      <c r="C69" s="49" t="s">
        <v>64</v>
      </c>
      <c r="D69" s="3" t="s">
        <v>16</v>
      </c>
      <c r="E69" s="30">
        <f>'Eingabe Kommune'!E63*'Eingabe Deutschlandfaktoren'!E20</f>
        <v>7672.0510517777784</v>
      </c>
      <c r="F69" s="30">
        <f>'Eingabe Kommune'!F63*'Eingabe Deutschlandfaktoren'!F20</f>
        <v>0</v>
      </c>
      <c r="G69" s="30">
        <f>'Eingabe Kommune'!G63*'Eingabe Deutschlandfaktoren'!G20</f>
        <v>0</v>
      </c>
      <c r="H69" s="30">
        <f>'Eingabe Kommune'!H63*'Eingabe Deutschlandfaktoren'!H20</f>
        <v>0</v>
      </c>
      <c r="I69" s="30">
        <f>'Eingabe Kommune'!I63*'Eingabe Deutschlandfaktoren'!I20</f>
        <v>0</v>
      </c>
      <c r="J69" s="30">
        <f>'Eingabe Kommune'!J63*'Eingabe Deutschlandfaktoren'!J20</f>
        <v>0</v>
      </c>
      <c r="K69" s="30">
        <f>'Eingabe Kommune'!K63*'Eingabe Deutschlandfaktoren'!K20</f>
        <v>0</v>
      </c>
      <c r="L69" s="30">
        <f>'Eingabe Kommune'!L63*'Eingabe Deutschlandfaktoren'!L20</f>
        <v>0</v>
      </c>
      <c r="M69" s="30">
        <f>'Eingabe Kommune'!M63*'Eingabe Deutschlandfaktoren'!M20</f>
        <v>0</v>
      </c>
      <c r="N69" s="30">
        <f>'Eingabe Kommune'!N63*'Eingabe Deutschlandfaktoren'!N20</f>
        <v>0</v>
      </c>
      <c r="O69" s="30">
        <f>'Eingabe Kommune'!O63*'Eingabe Deutschlandfaktoren'!O20</f>
        <v>0</v>
      </c>
      <c r="P69" s="30">
        <f>'Eingabe Kommune'!P63*'Eingabe Deutschlandfaktoren'!P20</f>
        <v>0</v>
      </c>
      <c r="Q69" s="30">
        <f>'Eingabe Kommune'!Q63*'Eingabe Deutschlandfaktoren'!Q20</f>
        <v>0</v>
      </c>
      <c r="R69" s="30">
        <f>'Eingabe Kommune'!R63*'Eingabe Deutschlandfaktoren'!R20</f>
        <v>0</v>
      </c>
      <c r="S69" s="30">
        <f>'Eingabe Kommune'!S63*'Eingabe Deutschlandfaktoren'!S20</f>
        <v>0</v>
      </c>
      <c r="T69" s="30">
        <f>'Eingabe Kommune'!T63*'Eingabe Deutschlandfaktoren'!T20</f>
        <v>0</v>
      </c>
      <c r="U69" s="30">
        <f>'Eingabe Kommune'!U63*'Eingabe Deutschlandfaktoren'!U20</f>
        <v>0</v>
      </c>
      <c r="V69" s="30">
        <f>'Eingabe Kommune'!V63*'Eingabe Deutschlandfaktoren'!V20</f>
        <v>0</v>
      </c>
      <c r="W69" s="30">
        <f>'Eingabe Kommune'!W63*'Eingabe Deutschlandfaktoren'!W20</f>
        <v>0</v>
      </c>
      <c r="X69" s="30">
        <f>'Eingabe Kommune'!X63*'Eingabe Deutschlandfaktoren'!X20</f>
        <v>0</v>
      </c>
      <c r="Y69" s="30">
        <f>'Eingabe Kommune'!Y63*'Eingabe Deutschlandfaktoren'!Y20</f>
        <v>0</v>
      </c>
      <c r="AA69" s="1"/>
    </row>
    <row r="70" spans="1:246" hidden="1" outlineLevel="1" x14ac:dyDescent="0.2">
      <c r="A70" s="49" t="s">
        <v>62</v>
      </c>
      <c r="B70" s="49" t="s">
        <v>63</v>
      </c>
      <c r="C70" s="49" t="s">
        <v>67</v>
      </c>
      <c r="D70" s="3" t="s">
        <v>16</v>
      </c>
      <c r="E70" s="30">
        <f>'Eingabe Kommune'!E64*'Eingabe Deutschlandfaktoren'!E21</f>
        <v>2899909.4588117339</v>
      </c>
      <c r="F70" s="30">
        <f>'Eingabe Kommune'!F64*'Eingabe Deutschlandfaktoren'!F21</f>
        <v>0</v>
      </c>
      <c r="G70" s="30">
        <f>'Eingabe Kommune'!G64*'Eingabe Deutschlandfaktoren'!G21</f>
        <v>0</v>
      </c>
      <c r="H70" s="30">
        <f>'Eingabe Kommune'!H64*'Eingabe Deutschlandfaktoren'!H21</f>
        <v>0</v>
      </c>
      <c r="I70" s="30">
        <f>'Eingabe Kommune'!I64*'Eingabe Deutschlandfaktoren'!I21</f>
        <v>0</v>
      </c>
      <c r="J70" s="30">
        <f>'Eingabe Kommune'!J64*'Eingabe Deutschlandfaktoren'!J21</f>
        <v>0</v>
      </c>
      <c r="K70" s="30">
        <f>'Eingabe Kommune'!K64*'Eingabe Deutschlandfaktoren'!K21</f>
        <v>0</v>
      </c>
      <c r="L70" s="30">
        <f>'Eingabe Kommune'!L64*'Eingabe Deutschlandfaktoren'!L21</f>
        <v>0</v>
      </c>
      <c r="M70" s="30">
        <f>'Eingabe Kommune'!M64*'Eingabe Deutschlandfaktoren'!M21</f>
        <v>0</v>
      </c>
      <c r="N70" s="30">
        <f>'Eingabe Kommune'!N64*'Eingabe Deutschlandfaktoren'!N21</f>
        <v>0</v>
      </c>
      <c r="O70" s="30">
        <f>'Eingabe Kommune'!O64*'Eingabe Deutschlandfaktoren'!O21</f>
        <v>0</v>
      </c>
      <c r="P70" s="30">
        <f>'Eingabe Kommune'!P64*'Eingabe Deutschlandfaktoren'!P21</f>
        <v>0</v>
      </c>
      <c r="Q70" s="30">
        <f>'Eingabe Kommune'!Q64*'Eingabe Deutschlandfaktoren'!Q21</f>
        <v>0</v>
      </c>
      <c r="R70" s="30">
        <f>'Eingabe Kommune'!R64*'Eingabe Deutschlandfaktoren'!R21</f>
        <v>0</v>
      </c>
      <c r="S70" s="30">
        <f>'Eingabe Kommune'!S64*'Eingabe Deutschlandfaktoren'!S21</f>
        <v>0</v>
      </c>
      <c r="T70" s="30">
        <f>'Eingabe Kommune'!T64*'Eingabe Deutschlandfaktoren'!T21</f>
        <v>0</v>
      </c>
      <c r="U70" s="30">
        <f>'Eingabe Kommune'!U64*'Eingabe Deutschlandfaktoren'!U21</f>
        <v>0</v>
      </c>
      <c r="V70" s="30">
        <f>'Eingabe Kommune'!V64*'Eingabe Deutschlandfaktoren'!V21</f>
        <v>0</v>
      </c>
      <c r="W70" s="30">
        <f>'Eingabe Kommune'!W64*'Eingabe Deutschlandfaktoren'!W21</f>
        <v>0</v>
      </c>
      <c r="X70" s="30">
        <f>'Eingabe Kommune'!X64*'Eingabe Deutschlandfaktoren'!X21</f>
        <v>0</v>
      </c>
      <c r="Y70" s="30">
        <f>'Eingabe Kommune'!Y64*'Eingabe Deutschlandfaktoren'!Y21</f>
        <v>0</v>
      </c>
      <c r="AA70" s="1"/>
    </row>
    <row r="71" spans="1:246" hidden="1" outlineLevel="1" x14ac:dyDescent="0.2">
      <c r="A71" s="49" t="s">
        <v>62</v>
      </c>
      <c r="B71" s="49" t="s">
        <v>25</v>
      </c>
      <c r="C71" s="49" t="s">
        <v>64</v>
      </c>
      <c r="D71" s="3" t="s">
        <v>188</v>
      </c>
      <c r="E71" s="30">
        <f>E69*'Eingabe Deutschlandfaktoren'!E59/1000</f>
        <v>1990.0348785653648</v>
      </c>
      <c r="F71" s="30">
        <f>F69*'Eingabe Deutschlandfaktoren'!F59/1000</f>
        <v>0</v>
      </c>
      <c r="G71" s="30">
        <f>G69*'Eingabe Deutschlandfaktoren'!G59/1000</f>
        <v>0</v>
      </c>
      <c r="H71" s="30">
        <f>H69*'Eingabe Deutschlandfaktoren'!H59/1000</f>
        <v>0</v>
      </c>
      <c r="I71" s="30">
        <f>I69*'Eingabe Deutschlandfaktoren'!I59/1000</f>
        <v>0</v>
      </c>
      <c r="J71" s="30">
        <f>J69*'Eingabe Deutschlandfaktoren'!J59/1000</f>
        <v>0</v>
      </c>
      <c r="K71" s="30">
        <f>K69*'Eingabe Deutschlandfaktoren'!K59/1000</f>
        <v>0</v>
      </c>
      <c r="L71" s="30">
        <f>L69*'Eingabe Deutschlandfaktoren'!L59/1000</f>
        <v>0</v>
      </c>
      <c r="M71" s="30">
        <f>M69*'Eingabe Deutschlandfaktoren'!M59/1000</f>
        <v>0</v>
      </c>
      <c r="N71" s="30">
        <f>N69*'Eingabe Deutschlandfaktoren'!N59/1000</f>
        <v>0</v>
      </c>
      <c r="O71" s="30">
        <f>O69*'Eingabe Deutschlandfaktoren'!O59/1000</f>
        <v>0</v>
      </c>
      <c r="P71" s="30">
        <f>P69*'Eingabe Deutschlandfaktoren'!P59/1000</f>
        <v>0</v>
      </c>
      <c r="Q71" s="30">
        <f>Q69*'Eingabe Deutschlandfaktoren'!Q59/1000</f>
        <v>0</v>
      </c>
      <c r="R71" s="30">
        <f>R69*'Eingabe Deutschlandfaktoren'!R59/1000</f>
        <v>0</v>
      </c>
      <c r="S71" s="30">
        <f>S69*'Eingabe Deutschlandfaktoren'!S59/1000</f>
        <v>0</v>
      </c>
      <c r="T71" s="30">
        <f>T69*'Eingabe Deutschlandfaktoren'!T59/1000</f>
        <v>0</v>
      </c>
      <c r="U71" s="30">
        <f>U69*'Eingabe Deutschlandfaktoren'!U59/1000</f>
        <v>0</v>
      </c>
      <c r="V71" s="30">
        <f>V69*'Eingabe Deutschlandfaktoren'!V59/1000</f>
        <v>0</v>
      </c>
      <c r="W71" s="30">
        <f>W69*'Eingabe Deutschlandfaktoren'!W59/1000</f>
        <v>0</v>
      </c>
      <c r="X71" s="30">
        <f>X69*'Eingabe Deutschlandfaktoren'!X59/1000</f>
        <v>0</v>
      </c>
      <c r="Y71" s="30">
        <f>Y69*'Eingabe Deutschlandfaktoren'!Y59/1000</f>
        <v>0</v>
      </c>
    </row>
    <row r="72" spans="1:246" hidden="1" outlineLevel="1" x14ac:dyDescent="0.2">
      <c r="A72" s="49" t="s">
        <v>62</v>
      </c>
      <c r="B72" s="49" t="s">
        <v>25</v>
      </c>
      <c r="C72" s="49" t="s">
        <v>67</v>
      </c>
      <c r="D72" s="3" t="s">
        <v>188</v>
      </c>
      <c r="E72" s="30">
        <f>E70*'Eingabe Deutschlandfaktoren'!E60/1000</f>
        <v>723833.84073694039</v>
      </c>
      <c r="F72" s="30">
        <f>F70*'Eingabe Deutschlandfaktoren'!F60/1000</f>
        <v>0</v>
      </c>
      <c r="G72" s="30">
        <f>G70*'Eingabe Deutschlandfaktoren'!G60/1000</f>
        <v>0</v>
      </c>
      <c r="H72" s="30">
        <f>H70*'Eingabe Deutschlandfaktoren'!H60/1000</f>
        <v>0</v>
      </c>
      <c r="I72" s="30">
        <f>I70*'Eingabe Deutschlandfaktoren'!I60/1000</f>
        <v>0</v>
      </c>
      <c r="J72" s="30">
        <f>J70*'Eingabe Deutschlandfaktoren'!J60/1000</f>
        <v>0</v>
      </c>
      <c r="K72" s="30">
        <f>K70*'Eingabe Deutschlandfaktoren'!K60/1000</f>
        <v>0</v>
      </c>
      <c r="L72" s="30">
        <f>L70*'Eingabe Deutschlandfaktoren'!L60/1000</f>
        <v>0</v>
      </c>
      <c r="M72" s="30">
        <f>M70*'Eingabe Deutschlandfaktoren'!M60/1000</f>
        <v>0</v>
      </c>
      <c r="N72" s="30">
        <f>N70*'Eingabe Deutschlandfaktoren'!N60/1000</f>
        <v>0</v>
      </c>
      <c r="O72" s="30">
        <f>O70*'Eingabe Deutschlandfaktoren'!O60/1000</f>
        <v>0</v>
      </c>
      <c r="P72" s="30">
        <f>P70*'Eingabe Deutschlandfaktoren'!P60/1000</f>
        <v>0</v>
      </c>
      <c r="Q72" s="30">
        <f>Q70*'Eingabe Deutschlandfaktoren'!Q60/1000</f>
        <v>0</v>
      </c>
      <c r="R72" s="30">
        <f>R70*'Eingabe Deutschlandfaktoren'!R60/1000</f>
        <v>0</v>
      </c>
      <c r="S72" s="30">
        <f>S70*'Eingabe Deutschlandfaktoren'!S60/1000</f>
        <v>0</v>
      </c>
      <c r="T72" s="30">
        <f>T70*'Eingabe Deutschlandfaktoren'!T60/1000</f>
        <v>0</v>
      </c>
      <c r="U72" s="30">
        <f>U70*'Eingabe Deutschlandfaktoren'!U60/1000</f>
        <v>0</v>
      </c>
      <c r="V72" s="30">
        <f>V70*'Eingabe Deutschlandfaktoren'!V60/1000</f>
        <v>0</v>
      </c>
      <c r="W72" s="30">
        <f>W70*'Eingabe Deutschlandfaktoren'!W60/1000</f>
        <v>0</v>
      </c>
      <c r="X72" s="30">
        <f>X70*'Eingabe Deutschlandfaktoren'!X60/1000</f>
        <v>0</v>
      </c>
      <c r="Y72" s="30">
        <f>Y70*'Eingabe Deutschlandfaktoren'!Y60/1000</f>
        <v>0</v>
      </c>
    </row>
    <row r="73" spans="1:246" hidden="1" outlineLevel="1" x14ac:dyDescent="0.2">
      <c r="A73" s="49" t="s">
        <v>62</v>
      </c>
      <c r="B73" s="49" t="s">
        <v>25</v>
      </c>
      <c r="C73" s="49" t="s">
        <v>27</v>
      </c>
      <c r="D73" s="3" t="s">
        <v>188</v>
      </c>
      <c r="E73" s="30">
        <f>'Eingabe Kommune'!E65*'Eingabe Deutschlandfaktoren'!E10/1000</f>
        <v>0</v>
      </c>
      <c r="F73" s="30">
        <f>'Eingabe Kommune'!F65*'Eingabe Deutschlandfaktoren'!F10/1000</f>
        <v>0</v>
      </c>
      <c r="G73" s="30">
        <f>'Eingabe Kommune'!G65*'Eingabe Deutschlandfaktoren'!G10/1000</f>
        <v>0</v>
      </c>
      <c r="H73" s="30">
        <f>'Eingabe Kommune'!H65*'Eingabe Deutschlandfaktoren'!H10/1000</f>
        <v>0</v>
      </c>
      <c r="I73" s="30">
        <f>'Eingabe Kommune'!I65*'Eingabe Deutschlandfaktoren'!I10/1000</f>
        <v>0</v>
      </c>
      <c r="J73" s="30">
        <f>'Eingabe Kommune'!J65*'Eingabe Deutschlandfaktoren'!J10/1000</f>
        <v>0</v>
      </c>
      <c r="K73" s="30">
        <f>'Eingabe Kommune'!K65*'Eingabe Deutschlandfaktoren'!K10/1000</f>
        <v>0</v>
      </c>
      <c r="L73" s="30">
        <f>'Eingabe Kommune'!L65*'Eingabe Deutschlandfaktoren'!L10/1000</f>
        <v>0</v>
      </c>
      <c r="M73" s="30">
        <f>'Eingabe Kommune'!M65*'Eingabe Deutschlandfaktoren'!M10/1000</f>
        <v>0</v>
      </c>
      <c r="N73" s="30">
        <f>'Eingabe Kommune'!N65*'Eingabe Deutschlandfaktoren'!N10/1000</f>
        <v>0</v>
      </c>
      <c r="O73" s="30">
        <f>'Eingabe Kommune'!O65*'Eingabe Deutschlandfaktoren'!O10/1000</f>
        <v>0</v>
      </c>
      <c r="P73" s="30">
        <f>'Eingabe Kommune'!P65*'Eingabe Deutschlandfaktoren'!P10/1000</f>
        <v>0</v>
      </c>
      <c r="Q73" s="30">
        <f>'Eingabe Kommune'!Q65*'Eingabe Deutschlandfaktoren'!Q10/1000</f>
        <v>0</v>
      </c>
      <c r="R73" s="30">
        <f>'Eingabe Kommune'!R65*'Eingabe Deutschlandfaktoren'!R10/1000</f>
        <v>0</v>
      </c>
      <c r="S73" s="30">
        <f>'Eingabe Kommune'!S65*'Eingabe Deutschlandfaktoren'!S10/1000</f>
        <v>0</v>
      </c>
      <c r="T73" s="30">
        <f>'Eingabe Kommune'!T65*'Eingabe Deutschlandfaktoren'!T10/1000</f>
        <v>0</v>
      </c>
      <c r="U73" s="30">
        <f>'Eingabe Kommune'!U65*'Eingabe Deutschlandfaktoren'!U10/1000</f>
        <v>0</v>
      </c>
      <c r="V73" s="30">
        <f>'Eingabe Kommune'!V65*'Eingabe Deutschlandfaktoren'!V10/1000</f>
        <v>0</v>
      </c>
      <c r="W73" s="30">
        <f>'Eingabe Kommune'!W65*'Eingabe Deutschlandfaktoren'!W10/1000</f>
        <v>0</v>
      </c>
      <c r="X73" s="30">
        <f>'Eingabe Kommune'!X65*'Eingabe Deutschlandfaktoren'!X10/1000</f>
        <v>0</v>
      </c>
      <c r="Y73" s="30">
        <f>'Eingabe Kommune'!Y65*'Eingabe Deutschlandfaktoren'!Y10/1000</f>
        <v>0</v>
      </c>
    </row>
    <row r="74" spans="1:246" hidden="1" outlineLevel="1" x14ac:dyDescent="0.2">
      <c r="A74" s="49" t="s">
        <v>68</v>
      </c>
      <c r="B74" s="49" t="s">
        <v>14</v>
      </c>
      <c r="C74" s="49"/>
      <c r="D74" s="3" t="s">
        <v>188</v>
      </c>
      <c r="E74" s="59">
        <f>'Eingabe Kommune'!E66*'Eingabe Deutschlandfaktoren'!E$10/1000</f>
        <v>854940.61800000002</v>
      </c>
      <c r="F74" s="59">
        <f>'Eingabe Kommune'!F66*'Eingabe Deutschlandfaktoren'!F$10/1000</f>
        <v>0</v>
      </c>
      <c r="G74" s="59">
        <f>'Eingabe Kommune'!G66*'Eingabe Deutschlandfaktoren'!G$10/1000</f>
        <v>0</v>
      </c>
      <c r="H74" s="59">
        <f>'Eingabe Kommune'!H66*'Eingabe Deutschlandfaktoren'!H$10/1000</f>
        <v>0</v>
      </c>
      <c r="I74" s="59">
        <f>'Eingabe Kommune'!I66*'Eingabe Deutschlandfaktoren'!I$10/1000</f>
        <v>0</v>
      </c>
      <c r="J74" s="59">
        <f>'Eingabe Kommune'!J66*'Eingabe Deutschlandfaktoren'!J$10/1000</f>
        <v>0</v>
      </c>
      <c r="K74" s="59">
        <f>'Eingabe Kommune'!K66*'Eingabe Deutschlandfaktoren'!K$10/1000</f>
        <v>0</v>
      </c>
      <c r="L74" s="59">
        <f>'Eingabe Kommune'!L66*'Eingabe Deutschlandfaktoren'!L$10/1000</f>
        <v>0</v>
      </c>
      <c r="M74" s="59">
        <f>'Eingabe Kommune'!M66*'Eingabe Deutschlandfaktoren'!M$10/1000</f>
        <v>0</v>
      </c>
      <c r="N74" s="59">
        <f>'Eingabe Kommune'!N66*'Eingabe Deutschlandfaktoren'!N$10/1000</f>
        <v>0</v>
      </c>
      <c r="O74" s="59">
        <f>'Eingabe Kommune'!O66*'Eingabe Deutschlandfaktoren'!O$10/1000</f>
        <v>0</v>
      </c>
      <c r="P74" s="59">
        <f>'Eingabe Kommune'!P66*'Eingabe Deutschlandfaktoren'!P$10/1000</f>
        <v>0</v>
      </c>
      <c r="Q74" s="59">
        <f>'Eingabe Kommune'!Q66*'Eingabe Deutschlandfaktoren'!Q$10/1000</f>
        <v>0</v>
      </c>
      <c r="R74" s="59">
        <f>'Eingabe Kommune'!R66*'Eingabe Deutschlandfaktoren'!R$10/1000</f>
        <v>0</v>
      </c>
      <c r="S74" s="59">
        <f>'Eingabe Kommune'!S66*'Eingabe Deutschlandfaktoren'!S$10/1000</f>
        <v>0</v>
      </c>
      <c r="T74" s="59">
        <f>'Eingabe Kommune'!T66*'Eingabe Deutschlandfaktoren'!T$10/1000</f>
        <v>0</v>
      </c>
      <c r="U74" s="59">
        <f>'Eingabe Kommune'!U66*'Eingabe Deutschlandfaktoren'!U$10/1000</f>
        <v>0</v>
      </c>
      <c r="V74" s="59">
        <f>'Eingabe Kommune'!V66*'Eingabe Deutschlandfaktoren'!V$10/1000</f>
        <v>0</v>
      </c>
      <c r="W74" s="59">
        <f>'Eingabe Kommune'!W66*'Eingabe Deutschlandfaktoren'!W$10/1000</f>
        <v>0</v>
      </c>
      <c r="X74" s="59">
        <f>'Eingabe Kommune'!X66*'Eingabe Deutschlandfaktoren'!X$10/1000</f>
        <v>0</v>
      </c>
      <c r="Y74" s="59">
        <f>'Eingabe Kommune'!Y66*'Eingabe Deutschlandfaktoren'!Y$10/1000</f>
        <v>0</v>
      </c>
    </row>
    <row r="75" spans="1:246" hidden="1" outlineLevel="1" x14ac:dyDescent="0.2">
      <c r="A75" s="49" t="s">
        <v>69</v>
      </c>
      <c r="B75" s="49" t="s">
        <v>14</v>
      </c>
      <c r="C75" s="49"/>
      <c r="D75" s="3" t="s">
        <v>188</v>
      </c>
      <c r="E75" s="59">
        <f>'Eingabe Kommune'!E67*'Eingabe Deutschlandfaktoren'!E$10/1000</f>
        <v>2606574.355</v>
      </c>
      <c r="F75" s="59">
        <f>'Eingabe Kommune'!F67*'Eingabe Deutschlandfaktoren'!F$10/1000</f>
        <v>0</v>
      </c>
      <c r="G75" s="59">
        <f>'Eingabe Kommune'!G67*'Eingabe Deutschlandfaktoren'!G$10/1000</f>
        <v>0</v>
      </c>
      <c r="H75" s="59">
        <f>'Eingabe Kommune'!H67*'Eingabe Deutschlandfaktoren'!H$10/1000</f>
        <v>0</v>
      </c>
      <c r="I75" s="59">
        <f>'Eingabe Kommune'!I67*'Eingabe Deutschlandfaktoren'!I$10/1000</f>
        <v>0</v>
      </c>
      <c r="J75" s="59">
        <f>'Eingabe Kommune'!J67*'Eingabe Deutschlandfaktoren'!J$10/1000</f>
        <v>0</v>
      </c>
      <c r="K75" s="59">
        <f>'Eingabe Kommune'!K67*'Eingabe Deutschlandfaktoren'!K$10/1000</f>
        <v>0</v>
      </c>
      <c r="L75" s="59">
        <f>'Eingabe Kommune'!L67*'Eingabe Deutschlandfaktoren'!L$10/1000</f>
        <v>0</v>
      </c>
      <c r="M75" s="59">
        <f>'Eingabe Kommune'!M67*'Eingabe Deutschlandfaktoren'!M$10/1000</f>
        <v>0</v>
      </c>
      <c r="N75" s="59">
        <f>'Eingabe Kommune'!N67*'Eingabe Deutschlandfaktoren'!N$10/1000</f>
        <v>0</v>
      </c>
      <c r="O75" s="59">
        <f>'Eingabe Kommune'!O67*'Eingabe Deutschlandfaktoren'!O$10/1000</f>
        <v>0</v>
      </c>
      <c r="P75" s="59">
        <f>'Eingabe Kommune'!P67*'Eingabe Deutschlandfaktoren'!P$10/1000</f>
        <v>0</v>
      </c>
      <c r="Q75" s="59">
        <f>'Eingabe Kommune'!Q67*'Eingabe Deutschlandfaktoren'!Q$10/1000</f>
        <v>0</v>
      </c>
      <c r="R75" s="59">
        <f>'Eingabe Kommune'!R67*'Eingabe Deutschlandfaktoren'!R$10/1000</f>
        <v>0</v>
      </c>
      <c r="S75" s="59">
        <f>'Eingabe Kommune'!S67*'Eingabe Deutschlandfaktoren'!S$10/1000</f>
        <v>0</v>
      </c>
      <c r="T75" s="59">
        <f>'Eingabe Kommune'!T67*'Eingabe Deutschlandfaktoren'!T$10/1000</f>
        <v>0</v>
      </c>
      <c r="U75" s="59">
        <f>'Eingabe Kommune'!U67*'Eingabe Deutschlandfaktoren'!U$10/1000</f>
        <v>0</v>
      </c>
      <c r="V75" s="59">
        <f>'Eingabe Kommune'!V67*'Eingabe Deutschlandfaktoren'!V$10/1000</f>
        <v>0</v>
      </c>
      <c r="W75" s="59">
        <f>'Eingabe Kommune'!W67*'Eingabe Deutschlandfaktoren'!W$10/1000</f>
        <v>0</v>
      </c>
      <c r="X75" s="59">
        <f>'Eingabe Kommune'!X67*'Eingabe Deutschlandfaktoren'!X$10/1000</f>
        <v>0</v>
      </c>
      <c r="Y75" s="59">
        <f>'Eingabe Kommune'!Y67*'Eingabe Deutschlandfaktoren'!Y$10/1000</f>
        <v>0</v>
      </c>
    </row>
    <row r="76" spans="1:246" hidden="1" outlineLevel="1" x14ac:dyDescent="0.2">
      <c r="A76" s="49" t="s">
        <v>69</v>
      </c>
      <c r="B76" s="49" t="s">
        <v>20</v>
      </c>
      <c r="C76" s="49"/>
      <c r="D76" s="3" t="s">
        <v>188</v>
      </c>
      <c r="E76" s="59">
        <f>'Eingabe Kommune'!E68*'Eingabe Deutschlandfaktoren'!E$10/1000</f>
        <v>0</v>
      </c>
      <c r="F76" s="59">
        <f>'Eingabe Kommune'!F68*'Eingabe Deutschlandfaktoren'!F$10/1000</f>
        <v>0</v>
      </c>
      <c r="G76" s="59">
        <f>'Eingabe Kommune'!G68*'Eingabe Deutschlandfaktoren'!G$10/1000</f>
        <v>0</v>
      </c>
      <c r="H76" s="59">
        <f>'Eingabe Kommune'!H68*'Eingabe Deutschlandfaktoren'!H$10/1000</f>
        <v>0</v>
      </c>
      <c r="I76" s="59">
        <f>'Eingabe Kommune'!I68*'Eingabe Deutschlandfaktoren'!I$10/1000</f>
        <v>0</v>
      </c>
      <c r="J76" s="59">
        <f>'Eingabe Kommune'!J68*'Eingabe Deutschlandfaktoren'!J$10/1000</f>
        <v>0</v>
      </c>
      <c r="K76" s="59">
        <f>'Eingabe Kommune'!K68*'Eingabe Deutschlandfaktoren'!K$10/1000</f>
        <v>0</v>
      </c>
      <c r="L76" s="59">
        <f>'Eingabe Kommune'!L68*'Eingabe Deutschlandfaktoren'!L$10/1000</f>
        <v>0</v>
      </c>
      <c r="M76" s="59">
        <f>'Eingabe Kommune'!M68*'Eingabe Deutschlandfaktoren'!M$10/1000</f>
        <v>0</v>
      </c>
      <c r="N76" s="59">
        <f>'Eingabe Kommune'!N68*'Eingabe Deutschlandfaktoren'!N$10/1000</f>
        <v>0</v>
      </c>
      <c r="O76" s="59">
        <f>'Eingabe Kommune'!O68*'Eingabe Deutschlandfaktoren'!O$10/1000</f>
        <v>0</v>
      </c>
      <c r="P76" s="59">
        <f>'Eingabe Kommune'!P68*'Eingabe Deutschlandfaktoren'!P$10/1000</f>
        <v>0</v>
      </c>
      <c r="Q76" s="59">
        <f>'Eingabe Kommune'!Q68*'Eingabe Deutschlandfaktoren'!Q$10/1000</f>
        <v>0</v>
      </c>
      <c r="R76" s="59">
        <f>'Eingabe Kommune'!R68*'Eingabe Deutschlandfaktoren'!R$10/1000</f>
        <v>0</v>
      </c>
      <c r="S76" s="59">
        <f>'Eingabe Kommune'!S68*'Eingabe Deutschlandfaktoren'!S$10/1000</f>
        <v>0</v>
      </c>
      <c r="T76" s="59">
        <f>'Eingabe Kommune'!T68*'Eingabe Deutschlandfaktoren'!T$10/1000</f>
        <v>0</v>
      </c>
      <c r="U76" s="59">
        <f>'Eingabe Kommune'!U68*'Eingabe Deutschlandfaktoren'!U$10/1000</f>
        <v>0</v>
      </c>
      <c r="V76" s="59">
        <f>'Eingabe Kommune'!V68*'Eingabe Deutschlandfaktoren'!V$10/1000</f>
        <v>0</v>
      </c>
      <c r="W76" s="59">
        <f>'Eingabe Kommune'!W68*'Eingabe Deutschlandfaktoren'!W$10/1000</f>
        <v>0</v>
      </c>
      <c r="X76" s="59">
        <f>'Eingabe Kommune'!X68*'Eingabe Deutschlandfaktoren'!X$10/1000</f>
        <v>0</v>
      </c>
      <c r="Y76" s="59">
        <f>'Eingabe Kommune'!Y68*'Eingabe Deutschlandfaktoren'!Y$10/1000</f>
        <v>0</v>
      </c>
    </row>
    <row r="77" spans="1:246" hidden="1" outlineLevel="1" x14ac:dyDescent="0.2">
      <c r="A77" s="49" t="s">
        <v>69</v>
      </c>
      <c r="B77" s="49" t="s">
        <v>189</v>
      </c>
      <c r="C77" s="49"/>
      <c r="D77" s="3" t="s">
        <v>188</v>
      </c>
      <c r="E77" s="59">
        <f>'Eingabe Kommune'!E69*'Eingabe Deutschlandfaktoren'!E$10/1000</f>
        <v>0</v>
      </c>
      <c r="F77" s="59">
        <f>'Eingabe Kommune'!F69*'Eingabe Deutschlandfaktoren'!F$10/1000</f>
        <v>0</v>
      </c>
      <c r="G77" s="59">
        <f>'Eingabe Kommune'!G69*'Eingabe Deutschlandfaktoren'!G$10/1000</f>
        <v>0</v>
      </c>
      <c r="H77" s="59">
        <f>'Eingabe Kommune'!H69*'Eingabe Deutschlandfaktoren'!H$10/1000</f>
        <v>0</v>
      </c>
      <c r="I77" s="59">
        <f>'Eingabe Kommune'!I69*'Eingabe Deutschlandfaktoren'!I$10/1000</f>
        <v>0</v>
      </c>
      <c r="J77" s="59">
        <f>'Eingabe Kommune'!J69*'Eingabe Deutschlandfaktoren'!J$10/1000</f>
        <v>0</v>
      </c>
      <c r="K77" s="59">
        <f>'Eingabe Kommune'!K69*'Eingabe Deutschlandfaktoren'!K$10/1000</f>
        <v>0</v>
      </c>
      <c r="L77" s="59">
        <f>'Eingabe Kommune'!L69*'Eingabe Deutschlandfaktoren'!L$10/1000</f>
        <v>0</v>
      </c>
      <c r="M77" s="59">
        <f>'Eingabe Kommune'!M69*'Eingabe Deutschlandfaktoren'!M$10/1000</f>
        <v>0</v>
      </c>
      <c r="N77" s="59">
        <f>'Eingabe Kommune'!N69*'Eingabe Deutschlandfaktoren'!N$10/1000</f>
        <v>0</v>
      </c>
      <c r="O77" s="59">
        <f>'Eingabe Kommune'!O69*'Eingabe Deutschlandfaktoren'!O$10/1000</f>
        <v>0</v>
      </c>
      <c r="P77" s="59">
        <f>'Eingabe Kommune'!P69*'Eingabe Deutschlandfaktoren'!P$10/1000</f>
        <v>0</v>
      </c>
      <c r="Q77" s="59">
        <f>'Eingabe Kommune'!Q69*'Eingabe Deutschlandfaktoren'!Q$10/1000</f>
        <v>0</v>
      </c>
      <c r="R77" s="59">
        <f>'Eingabe Kommune'!R69*'Eingabe Deutschlandfaktoren'!R$10/1000</f>
        <v>0</v>
      </c>
      <c r="S77" s="59">
        <f>'Eingabe Kommune'!S69*'Eingabe Deutschlandfaktoren'!S$10/1000</f>
        <v>0</v>
      </c>
      <c r="T77" s="59">
        <f>'Eingabe Kommune'!T69*'Eingabe Deutschlandfaktoren'!T$10/1000</f>
        <v>0</v>
      </c>
      <c r="U77" s="59">
        <f>'Eingabe Kommune'!U69*'Eingabe Deutschlandfaktoren'!U$10/1000</f>
        <v>0</v>
      </c>
      <c r="V77" s="59">
        <f>'Eingabe Kommune'!V69*'Eingabe Deutschlandfaktoren'!V$10/1000</f>
        <v>0</v>
      </c>
      <c r="W77" s="59">
        <f>'Eingabe Kommune'!W69*'Eingabe Deutschlandfaktoren'!W$10/1000</f>
        <v>0</v>
      </c>
      <c r="X77" s="59">
        <f>'Eingabe Kommune'!X69*'Eingabe Deutschlandfaktoren'!X$10/1000</f>
        <v>0</v>
      </c>
      <c r="Y77" s="59">
        <f>'Eingabe Kommune'!Y69*'Eingabe Deutschlandfaktoren'!Y$10/1000</f>
        <v>0</v>
      </c>
    </row>
    <row r="78" spans="1:246" hidden="1" outlineLevel="1" x14ac:dyDescent="0.2">
      <c r="A78" s="49" t="s">
        <v>69</v>
      </c>
      <c r="B78" s="49" t="s">
        <v>22</v>
      </c>
      <c r="C78" s="49"/>
      <c r="D78" s="3" t="s">
        <v>188</v>
      </c>
      <c r="E78" s="59">
        <f>'Eingabe Kommune'!E70*'Eingabe Deutschlandfaktoren'!E$11/1000</f>
        <v>668555.53099999996</v>
      </c>
      <c r="F78" s="59">
        <f>'Eingabe Kommune'!F70*'Eingabe Deutschlandfaktoren'!F$11/1000</f>
        <v>0</v>
      </c>
      <c r="G78" s="59">
        <f>'Eingabe Kommune'!G70*'Eingabe Deutschlandfaktoren'!G$11/1000</f>
        <v>0</v>
      </c>
      <c r="H78" s="59">
        <f>'Eingabe Kommune'!H70*'Eingabe Deutschlandfaktoren'!H$11/1000</f>
        <v>0</v>
      </c>
      <c r="I78" s="59">
        <f>'Eingabe Kommune'!I70*'Eingabe Deutschlandfaktoren'!I$11/1000</f>
        <v>0</v>
      </c>
      <c r="J78" s="59">
        <f>'Eingabe Kommune'!J70*'Eingabe Deutschlandfaktoren'!J$11/1000</f>
        <v>0</v>
      </c>
      <c r="K78" s="59">
        <f>'Eingabe Kommune'!K70*'Eingabe Deutschlandfaktoren'!K$11/1000</f>
        <v>0</v>
      </c>
      <c r="L78" s="59">
        <f>'Eingabe Kommune'!L70*'Eingabe Deutschlandfaktoren'!L$11/1000</f>
        <v>0</v>
      </c>
      <c r="M78" s="59">
        <f>'Eingabe Kommune'!M70*'Eingabe Deutschlandfaktoren'!M$11/1000</f>
        <v>0</v>
      </c>
      <c r="N78" s="59">
        <f>'Eingabe Kommune'!N70*'Eingabe Deutschlandfaktoren'!N$11/1000</f>
        <v>0</v>
      </c>
      <c r="O78" s="59">
        <f>'Eingabe Kommune'!O70*'Eingabe Deutschlandfaktoren'!O$11/1000</f>
        <v>0</v>
      </c>
      <c r="P78" s="59">
        <f>'Eingabe Kommune'!P70*'Eingabe Deutschlandfaktoren'!P$11/1000</f>
        <v>0</v>
      </c>
      <c r="Q78" s="59">
        <f>'Eingabe Kommune'!Q70*'Eingabe Deutschlandfaktoren'!Q$11/1000</f>
        <v>0</v>
      </c>
      <c r="R78" s="59">
        <f>'Eingabe Kommune'!R70*'Eingabe Deutschlandfaktoren'!R$11/1000</f>
        <v>0</v>
      </c>
      <c r="S78" s="59">
        <f>'Eingabe Kommune'!S70*'Eingabe Deutschlandfaktoren'!S$11/1000</f>
        <v>0</v>
      </c>
      <c r="T78" s="59">
        <f>'Eingabe Kommune'!T70*'Eingabe Deutschlandfaktoren'!T$11/1000</f>
        <v>0</v>
      </c>
      <c r="U78" s="59">
        <f>'Eingabe Kommune'!U70*'Eingabe Deutschlandfaktoren'!U$11/1000</f>
        <v>0</v>
      </c>
      <c r="V78" s="59">
        <f>'Eingabe Kommune'!V70*'Eingabe Deutschlandfaktoren'!V$11/1000</f>
        <v>0</v>
      </c>
      <c r="W78" s="59">
        <f>'Eingabe Kommune'!W70*'Eingabe Deutschlandfaktoren'!W$11/1000</f>
        <v>0</v>
      </c>
      <c r="X78" s="59">
        <f>'Eingabe Kommune'!X70*'Eingabe Deutschlandfaktoren'!X$11/1000</f>
        <v>0</v>
      </c>
      <c r="Y78" s="59">
        <f>'Eingabe Kommune'!Y70*'Eingabe Deutschlandfaktoren'!Y$11/1000</f>
        <v>0</v>
      </c>
    </row>
    <row r="79" spans="1:246" hidden="1" outlineLevel="1" x14ac:dyDescent="0.2">
      <c r="A79" s="49" t="s">
        <v>69</v>
      </c>
      <c r="B79" s="49" t="s">
        <v>23</v>
      </c>
      <c r="C79" s="49"/>
      <c r="D79" s="3" t="s">
        <v>188</v>
      </c>
      <c r="E79" s="59">
        <f>'Eingabe Kommune'!E71*'Eingabe Kommune'!E24/1000</f>
        <v>3474980.047661758</v>
      </c>
      <c r="F79" s="59">
        <f>'Eingabe Kommune'!F71*'Eingabe Kommune'!F24/1000</f>
        <v>0</v>
      </c>
      <c r="G79" s="59">
        <f>'Eingabe Kommune'!G71*'Eingabe Kommune'!G24/1000</f>
        <v>0</v>
      </c>
      <c r="H79" s="59">
        <f>'Eingabe Kommune'!H71*'Eingabe Kommune'!H24/1000</f>
        <v>0</v>
      </c>
      <c r="I79" s="59">
        <f>'Eingabe Kommune'!I71*'Eingabe Kommune'!I24/1000</f>
        <v>0</v>
      </c>
      <c r="J79" s="59">
        <f>'Eingabe Kommune'!J71*'Eingabe Kommune'!J24/1000</f>
        <v>0</v>
      </c>
      <c r="K79" s="59">
        <f>'Eingabe Kommune'!K71*'Eingabe Kommune'!K24/1000</f>
        <v>0</v>
      </c>
      <c r="L79" s="59">
        <f>'Eingabe Kommune'!L71*'Eingabe Kommune'!L24/1000</f>
        <v>0</v>
      </c>
      <c r="M79" s="59">
        <f>'Eingabe Kommune'!M71*'Eingabe Kommune'!M24/1000</f>
        <v>0</v>
      </c>
      <c r="N79" s="59">
        <f>'Eingabe Kommune'!N71*'Eingabe Kommune'!N24/1000</f>
        <v>0</v>
      </c>
      <c r="O79" s="59">
        <f>'Eingabe Kommune'!O71*'Eingabe Kommune'!O24/1000</f>
        <v>0</v>
      </c>
      <c r="P79" s="59">
        <f>'Eingabe Kommune'!P71*'Eingabe Kommune'!P24/1000</f>
        <v>0</v>
      </c>
      <c r="Q79" s="59">
        <f>'Eingabe Kommune'!Q71*'Eingabe Kommune'!Q24/1000</f>
        <v>0</v>
      </c>
      <c r="R79" s="59">
        <f>'Eingabe Kommune'!R71*'Eingabe Kommune'!R24/1000</f>
        <v>0</v>
      </c>
      <c r="S79" s="59">
        <f>'Eingabe Kommune'!S71*'Eingabe Kommune'!S24/1000</f>
        <v>0</v>
      </c>
      <c r="T79" s="59">
        <f>'Eingabe Kommune'!T71*'Eingabe Kommune'!T24/1000</f>
        <v>0</v>
      </c>
      <c r="U79" s="59">
        <f>'Eingabe Kommune'!U71*'Eingabe Kommune'!U24/1000</f>
        <v>0</v>
      </c>
      <c r="V79" s="59">
        <f>'Eingabe Kommune'!V71*'Eingabe Kommune'!V24/1000</f>
        <v>0</v>
      </c>
      <c r="W79" s="59">
        <f>'Eingabe Kommune'!W71*'Eingabe Kommune'!W24/1000</f>
        <v>0</v>
      </c>
      <c r="X79" s="59">
        <f>'Eingabe Kommune'!X71*'Eingabe Kommune'!X24/1000</f>
        <v>0</v>
      </c>
      <c r="Y79" s="59">
        <f>'Eingabe Kommune'!Y71*'Eingabe Kommune'!Y24/1000</f>
        <v>0</v>
      </c>
    </row>
    <row r="80" spans="1:246" hidden="1" outlineLevel="1" x14ac:dyDescent="0.2">
      <c r="A80" s="49" t="s">
        <v>69</v>
      </c>
      <c r="B80" s="49" t="s">
        <v>24</v>
      </c>
      <c r="C80" s="49"/>
      <c r="D80" s="3" t="s">
        <v>188</v>
      </c>
      <c r="E80" s="59">
        <f>'Eingabe Kommune'!E72*'Eingabe Deutschlandfaktoren'!E12/1000</f>
        <v>0</v>
      </c>
      <c r="F80" s="59">
        <f>'Eingabe Kommune'!F72*'Eingabe Deutschlandfaktoren'!F12/1000</f>
        <v>0</v>
      </c>
      <c r="G80" s="59">
        <f>'Eingabe Kommune'!G72*'Eingabe Deutschlandfaktoren'!G12/1000</f>
        <v>0</v>
      </c>
      <c r="H80" s="59">
        <f>'Eingabe Kommune'!H72*'Eingabe Deutschlandfaktoren'!H12/1000</f>
        <v>0</v>
      </c>
      <c r="I80" s="59">
        <f>'Eingabe Kommune'!I72*'Eingabe Deutschlandfaktoren'!I12/1000</f>
        <v>0</v>
      </c>
      <c r="J80" s="59">
        <f>'Eingabe Kommune'!J72*'Eingabe Deutschlandfaktoren'!J12/1000</f>
        <v>0</v>
      </c>
      <c r="K80" s="59">
        <f>'Eingabe Kommune'!K72*'Eingabe Deutschlandfaktoren'!K12/1000</f>
        <v>0</v>
      </c>
      <c r="L80" s="59">
        <f>'Eingabe Kommune'!L72*'Eingabe Deutschlandfaktoren'!L12/1000</f>
        <v>0</v>
      </c>
      <c r="M80" s="59">
        <f>'Eingabe Kommune'!M72*'Eingabe Deutschlandfaktoren'!M12/1000</f>
        <v>0</v>
      </c>
      <c r="N80" s="59">
        <f>'Eingabe Kommune'!N72*'Eingabe Deutschlandfaktoren'!N12/1000</f>
        <v>0</v>
      </c>
      <c r="O80" s="59">
        <f>'Eingabe Kommune'!O72*'Eingabe Deutschlandfaktoren'!O12/1000</f>
        <v>0</v>
      </c>
      <c r="P80" s="59">
        <f>'Eingabe Kommune'!P72*'Eingabe Deutschlandfaktoren'!P12/1000</f>
        <v>0</v>
      </c>
      <c r="Q80" s="59">
        <f>'Eingabe Kommune'!Q72*'Eingabe Deutschlandfaktoren'!Q12/1000</f>
        <v>0</v>
      </c>
      <c r="R80" s="59">
        <f>'Eingabe Kommune'!R72*'Eingabe Deutschlandfaktoren'!R12/1000</f>
        <v>0</v>
      </c>
      <c r="S80" s="59">
        <f>'Eingabe Kommune'!S72*'Eingabe Deutschlandfaktoren'!S12/1000</f>
        <v>0</v>
      </c>
      <c r="T80" s="59">
        <f>'Eingabe Kommune'!T72*'Eingabe Deutschlandfaktoren'!T12/1000</f>
        <v>0</v>
      </c>
      <c r="U80" s="59">
        <f>'Eingabe Kommune'!U72*'Eingabe Deutschlandfaktoren'!U12/1000</f>
        <v>0</v>
      </c>
      <c r="V80" s="59">
        <f>'Eingabe Kommune'!V72*'Eingabe Deutschlandfaktoren'!V12/1000</f>
        <v>0</v>
      </c>
      <c r="W80" s="59">
        <f>'Eingabe Kommune'!W72*'Eingabe Deutschlandfaktoren'!W12/1000</f>
        <v>0</v>
      </c>
      <c r="X80" s="59">
        <f>'Eingabe Kommune'!X72*'Eingabe Deutschlandfaktoren'!X12/1000</f>
        <v>0</v>
      </c>
      <c r="Y80" s="59">
        <f>'Eingabe Kommune'!Y72*'Eingabe Deutschlandfaktoren'!Y12/1000</f>
        <v>0</v>
      </c>
    </row>
    <row r="81" spans="1:246" collapsed="1" x14ac:dyDescent="0.2"/>
    <row r="82" spans="1:246" s="34" customFormat="1" ht="15.75" x14ac:dyDescent="0.25">
      <c r="A82" s="32" t="s">
        <v>170</v>
      </c>
      <c r="B82" s="33"/>
      <c r="C82" s="33"/>
      <c r="D82" s="33"/>
      <c r="E82" s="33"/>
      <c r="F82" s="33"/>
      <c r="G82" s="33"/>
      <c r="H82" s="33"/>
      <c r="I82" s="33"/>
      <c r="J82" s="33"/>
      <c r="K82" s="33"/>
      <c r="L82" s="33"/>
      <c r="M82" s="33"/>
      <c r="N82" s="33"/>
      <c r="O82" s="33"/>
      <c r="P82" s="33"/>
      <c r="Q82" s="33"/>
      <c r="R82" s="33"/>
      <c r="S82" s="33"/>
      <c r="T82" s="33"/>
      <c r="U82" s="33"/>
      <c r="V82" s="33"/>
      <c r="W82" s="33"/>
      <c r="X82" s="33"/>
      <c r="Y82" s="33"/>
      <c r="Z82" s="35"/>
      <c r="AA82" s="35"/>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3"/>
      <c r="DI82" s="33"/>
      <c r="DJ82" s="33"/>
      <c r="DK82" s="33"/>
      <c r="DL82" s="33"/>
      <c r="DM82" s="33"/>
      <c r="DN82" s="33"/>
      <c r="DO82" s="33"/>
      <c r="DP82" s="33"/>
      <c r="DQ82" s="33"/>
      <c r="DR82" s="33"/>
      <c r="DS82" s="33"/>
      <c r="DT82" s="33"/>
      <c r="DU82" s="33"/>
      <c r="DV82" s="33"/>
      <c r="DW82" s="33"/>
      <c r="DX82" s="33"/>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33"/>
      <c r="IK82" s="33"/>
      <c r="IL82" s="33"/>
    </row>
    <row r="83" spans="1:246" ht="13.5" outlineLevel="1" thickBot="1" x14ac:dyDescent="0.25">
      <c r="A83" s="28" t="s">
        <v>2</v>
      </c>
      <c r="B83" s="28" t="s">
        <v>3</v>
      </c>
      <c r="C83" s="28" t="s">
        <v>112</v>
      </c>
      <c r="D83" s="28" t="s">
        <v>4</v>
      </c>
      <c r="E83" s="29">
        <v>2020</v>
      </c>
      <c r="F83" s="29">
        <v>2021</v>
      </c>
      <c r="G83" s="29">
        <v>2022</v>
      </c>
      <c r="H83" s="29">
        <v>2023</v>
      </c>
      <c r="I83" s="29">
        <v>2024</v>
      </c>
      <c r="J83" s="29">
        <v>2025</v>
      </c>
      <c r="K83" s="29">
        <v>2026</v>
      </c>
      <c r="L83" s="29">
        <v>2027</v>
      </c>
      <c r="M83" s="29">
        <v>2028</v>
      </c>
      <c r="N83" s="29">
        <v>2029</v>
      </c>
      <c r="O83" s="29">
        <v>2030</v>
      </c>
      <c r="P83" s="29">
        <v>2031</v>
      </c>
      <c r="Q83" s="29">
        <v>2032</v>
      </c>
      <c r="R83" s="29">
        <v>2033</v>
      </c>
      <c r="S83" s="29">
        <v>2034</v>
      </c>
      <c r="T83" s="29">
        <v>2035</v>
      </c>
      <c r="U83" s="29">
        <v>2036</v>
      </c>
      <c r="V83" s="29">
        <v>2037</v>
      </c>
      <c r="W83" s="29">
        <v>2038</v>
      </c>
      <c r="X83" s="29">
        <v>2039</v>
      </c>
      <c r="Y83" s="29">
        <v>2040</v>
      </c>
      <c r="Z83" s="36" t="s">
        <v>6</v>
      </c>
    </row>
    <row r="84" spans="1:246" ht="13.5" outlineLevel="1" thickTop="1" x14ac:dyDescent="0.2">
      <c r="A84" s="49" t="s">
        <v>80</v>
      </c>
      <c r="B84" s="49" t="s">
        <v>170</v>
      </c>
      <c r="C84" s="49" t="s">
        <v>202</v>
      </c>
      <c r="D84" s="3" t="s">
        <v>188</v>
      </c>
      <c r="E84" s="38">
        <f>'Eingabe Deutschlandfaktoren'!E64/'Eingabe Deutschlandfaktoren'!E$5*'Eingabe Kommune'!E$5*1000000</f>
        <v>2830080.2855812777</v>
      </c>
      <c r="F84" s="38">
        <f>'Eingabe Deutschlandfaktoren'!F64/'Eingabe Deutschlandfaktoren'!F$5*'Eingabe Kommune'!F$5*1000000</f>
        <v>0</v>
      </c>
      <c r="G84" s="38">
        <f>'Eingabe Deutschlandfaktoren'!G64/'Eingabe Deutschlandfaktoren'!G$5*'Eingabe Kommune'!G$5*1000000</f>
        <v>0</v>
      </c>
      <c r="H84" s="38">
        <f>'Eingabe Deutschlandfaktoren'!H64/'Eingabe Deutschlandfaktoren'!H$5*'Eingabe Kommune'!H$5*1000000</f>
        <v>0</v>
      </c>
      <c r="I84" s="38" t="e">
        <f>'Eingabe Deutschlandfaktoren'!I64/'Eingabe Deutschlandfaktoren'!I$5*'Eingabe Kommune'!I$5*1000000</f>
        <v>#DIV/0!</v>
      </c>
      <c r="J84" s="38">
        <f>'Eingabe Deutschlandfaktoren'!J64*'Eingabe Kommune'!J5*1000</f>
        <v>0</v>
      </c>
      <c r="K84" s="38">
        <f>'Eingabe Deutschlandfaktoren'!K64*'Eingabe Kommune'!K5*1000</f>
        <v>0</v>
      </c>
      <c r="L84" s="38">
        <f>'Eingabe Deutschlandfaktoren'!L64*'Eingabe Kommune'!L5*1000</f>
        <v>0</v>
      </c>
      <c r="M84" s="38">
        <f>'Eingabe Deutschlandfaktoren'!M64*'Eingabe Kommune'!M5*1000</f>
        <v>0</v>
      </c>
      <c r="N84" s="38">
        <f>'Eingabe Deutschlandfaktoren'!N64*'Eingabe Kommune'!N5*1000</f>
        <v>0</v>
      </c>
      <c r="O84" s="38">
        <f>'Eingabe Deutschlandfaktoren'!O64*'Eingabe Kommune'!O5*1000</f>
        <v>0</v>
      </c>
      <c r="P84" s="38">
        <f>'Eingabe Deutschlandfaktoren'!P64*'Eingabe Kommune'!P5*1000</f>
        <v>0</v>
      </c>
      <c r="Q84" s="38">
        <f>'Eingabe Deutschlandfaktoren'!Q64*'Eingabe Kommune'!Q5*1000</f>
        <v>0</v>
      </c>
      <c r="R84" s="38">
        <f>'Eingabe Deutschlandfaktoren'!R64*'Eingabe Kommune'!R5*1000</f>
        <v>0</v>
      </c>
      <c r="S84" s="38">
        <f>'Eingabe Deutschlandfaktoren'!S64*'Eingabe Kommune'!S5*1000</f>
        <v>0</v>
      </c>
      <c r="T84" s="38">
        <f>'Eingabe Deutschlandfaktoren'!T64*'Eingabe Kommune'!T5*1000</f>
        <v>0</v>
      </c>
      <c r="U84" s="38">
        <f>'Eingabe Deutschlandfaktoren'!U64*'Eingabe Kommune'!U5*1000</f>
        <v>0</v>
      </c>
      <c r="V84" s="38">
        <f>'Eingabe Deutschlandfaktoren'!V64*'Eingabe Kommune'!V5*1000</f>
        <v>0</v>
      </c>
      <c r="W84" s="38">
        <f>'Eingabe Deutschlandfaktoren'!W64*'Eingabe Kommune'!W5*1000</f>
        <v>0</v>
      </c>
      <c r="X84" s="38">
        <f>'Eingabe Deutschlandfaktoren'!X64*'Eingabe Kommune'!X5*1000</f>
        <v>0</v>
      </c>
      <c r="Y84" s="38">
        <f>'Eingabe Deutschlandfaktoren'!Y64*'Eingabe Kommune'!Y5*1000</f>
        <v>0</v>
      </c>
      <c r="Z84" s="3"/>
      <c r="AA84" s="3"/>
    </row>
    <row r="85" spans="1:246" outlineLevel="1" x14ac:dyDescent="0.2">
      <c r="A85" s="49" t="s">
        <v>80</v>
      </c>
      <c r="B85" s="49" t="s">
        <v>170</v>
      </c>
      <c r="C85" s="49" t="s">
        <v>81</v>
      </c>
      <c r="D85" s="3" t="s">
        <v>188</v>
      </c>
      <c r="E85" s="38">
        <f>'Eingabe Deutschlandfaktoren'!E65/'Eingabe Deutschlandfaktoren'!E$5*'Eingabe Kommune'!E$5*1000000</f>
        <v>932613.13142150699</v>
      </c>
      <c r="F85" s="38">
        <f>'Eingabe Deutschlandfaktoren'!F65/'Eingabe Deutschlandfaktoren'!F$5*'Eingabe Kommune'!F$5*1000000</f>
        <v>0</v>
      </c>
      <c r="G85" s="38">
        <f>'Eingabe Deutschlandfaktoren'!G65/'Eingabe Deutschlandfaktoren'!G$5*'Eingabe Kommune'!G$5*1000000</f>
        <v>0</v>
      </c>
      <c r="H85" s="38">
        <f>'Eingabe Deutschlandfaktoren'!H65/'Eingabe Deutschlandfaktoren'!H$5*'Eingabe Kommune'!H$5*1000000</f>
        <v>0</v>
      </c>
      <c r="I85" s="38" t="e">
        <f>'Eingabe Deutschlandfaktoren'!I65/'Eingabe Deutschlandfaktoren'!I$5*'Eingabe Kommune'!I$5*1000000</f>
        <v>#DIV/0!</v>
      </c>
      <c r="J85" s="38">
        <f>'Eingabe Deutschlandfaktoren'!J65*'Eingabe Kommune'!J82*1000</f>
        <v>0</v>
      </c>
      <c r="K85" s="38">
        <f>'Eingabe Deutschlandfaktoren'!K65*'Eingabe Kommune'!K82*1000</f>
        <v>0</v>
      </c>
      <c r="L85" s="38">
        <f>'Eingabe Deutschlandfaktoren'!L65*'Eingabe Kommune'!L82*1000</f>
        <v>0</v>
      </c>
      <c r="M85" s="38">
        <f>'Eingabe Deutschlandfaktoren'!M65*'Eingabe Kommune'!M82*1000</f>
        <v>0</v>
      </c>
      <c r="N85" s="38">
        <f>'Eingabe Deutschlandfaktoren'!N65*'Eingabe Kommune'!N82*1000</f>
        <v>0</v>
      </c>
      <c r="O85" s="38">
        <f>'Eingabe Deutschlandfaktoren'!O65*'Eingabe Kommune'!O82*1000</f>
        <v>0</v>
      </c>
      <c r="P85" s="38">
        <f>'Eingabe Deutschlandfaktoren'!P65*'Eingabe Kommune'!P82*1000</f>
        <v>0</v>
      </c>
      <c r="Q85" s="38">
        <f>'Eingabe Deutschlandfaktoren'!Q65*'Eingabe Kommune'!Q82*1000</f>
        <v>0</v>
      </c>
      <c r="R85" s="38">
        <f>'Eingabe Deutschlandfaktoren'!R65*'Eingabe Kommune'!R82*1000</f>
        <v>0</v>
      </c>
      <c r="S85" s="38">
        <f>'Eingabe Deutschlandfaktoren'!S65*'Eingabe Kommune'!S82*1000</f>
        <v>0</v>
      </c>
      <c r="T85" s="38">
        <f>'Eingabe Deutschlandfaktoren'!T65*'Eingabe Kommune'!T82*1000</f>
        <v>0</v>
      </c>
      <c r="U85" s="38">
        <f>'Eingabe Deutschlandfaktoren'!U65*'Eingabe Kommune'!U82*1000</f>
        <v>0</v>
      </c>
      <c r="V85" s="38">
        <f>'Eingabe Deutschlandfaktoren'!V65*'Eingabe Kommune'!V82*1000</f>
        <v>0</v>
      </c>
      <c r="W85" s="38">
        <f>'Eingabe Deutschlandfaktoren'!W65*'Eingabe Kommune'!W82*1000</f>
        <v>0</v>
      </c>
      <c r="X85" s="38">
        <f>'Eingabe Deutschlandfaktoren'!X65*'Eingabe Kommune'!X82*1000</f>
        <v>0</v>
      </c>
      <c r="Y85" s="38">
        <f>'Eingabe Deutschlandfaktoren'!Y65*'Eingabe Kommune'!Y82*1000</f>
        <v>0</v>
      </c>
    </row>
    <row r="86" spans="1:246" outlineLevel="1" x14ac:dyDescent="0.2">
      <c r="A86" s="49" t="s">
        <v>80</v>
      </c>
      <c r="B86" s="49" t="s">
        <v>174</v>
      </c>
      <c r="C86" s="49"/>
      <c r="D86" s="3" t="s">
        <v>188</v>
      </c>
      <c r="E86" s="38">
        <f>'Eingabe Kommune'!E83*'Eingabe Deutschlandfaktoren'!E66*1000</f>
        <v>1953500.8499999999</v>
      </c>
      <c r="F86" s="38">
        <f>'Eingabe Kommune'!F83*'Eingabe Deutschlandfaktoren'!F66*1000</f>
        <v>0</v>
      </c>
      <c r="G86" s="38">
        <f>'Eingabe Kommune'!G83*'Eingabe Deutschlandfaktoren'!G66*1000</f>
        <v>0</v>
      </c>
      <c r="H86" s="38">
        <f>'Eingabe Kommune'!H83*'Eingabe Deutschlandfaktoren'!H66*1000</f>
        <v>0</v>
      </c>
      <c r="I86" s="38">
        <f>'Eingabe Kommune'!I83*'Eingabe Deutschlandfaktoren'!I66*1000</f>
        <v>0</v>
      </c>
      <c r="J86" s="38">
        <f>'Eingabe Kommune'!J83*'Eingabe Deutschlandfaktoren'!J66*1000</f>
        <v>0</v>
      </c>
      <c r="K86" s="38">
        <f>'Eingabe Kommune'!K83*'Eingabe Deutschlandfaktoren'!K66*1000</f>
        <v>0</v>
      </c>
      <c r="L86" s="38">
        <f>'Eingabe Kommune'!L83*'Eingabe Deutschlandfaktoren'!L66*1000</f>
        <v>0</v>
      </c>
      <c r="M86" s="38">
        <f>'Eingabe Kommune'!M83*'Eingabe Deutschlandfaktoren'!M66*1000</f>
        <v>0</v>
      </c>
      <c r="N86" s="38">
        <f>'Eingabe Kommune'!N83*'Eingabe Deutschlandfaktoren'!N66*1000</f>
        <v>0</v>
      </c>
      <c r="O86" s="38">
        <f>'Eingabe Kommune'!O83*'Eingabe Deutschlandfaktoren'!O66*1000</f>
        <v>0</v>
      </c>
      <c r="P86" s="38">
        <f>'Eingabe Deutschlandfaktoren'!P66*'Eingabe Kommune'!P5*1000</f>
        <v>0</v>
      </c>
      <c r="Q86" s="38">
        <f>'Eingabe Deutschlandfaktoren'!Q66*'Eingabe Kommune'!Q5*1000</f>
        <v>0</v>
      </c>
      <c r="R86" s="38">
        <f>'Eingabe Deutschlandfaktoren'!R66*'Eingabe Kommune'!R5*1000</f>
        <v>0</v>
      </c>
      <c r="S86" s="38">
        <f>'Eingabe Deutschlandfaktoren'!S66*'Eingabe Kommune'!S5*1000</f>
        <v>0</v>
      </c>
      <c r="T86" s="38">
        <f>'Eingabe Deutschlandfaktoren'!T66*'Eingabe Kommune'!T5*1000</f>
        <v>0</v>
      </c>
      <c r="U86" s="38">
        <f>'Eingabe Deutschlandfaktoren'!U66*'Eingabe Kommune'!U5*1000</f>
        <v>0</v>
      </c>
      <c r="V86" s="38">
        <f>'Eingabe Deutschlandfaktoren'!V66*'Eingabe Kommune'!V5*1000</f>
        <v>0</v>
      </c>
      <c r="W86" s="38">
        <f>'Eingabe Deutschlandfaktoren'!W66*'Eingabe Kommune'!W5*1000</f>
        <v>0</v>
      </c>
      <c r="X86" s="38">
        <f>'Eingabe Deutschlandfaktoren'!X66*'Eingabe Kommune'!X5*1000</f>
        <v>0</v>
      </c>
      <c r="Y86" s="38">
        <f>'Eingabe Deutschlandfaktoren'!Y66*'Eingabe Kommune'!Y5*1000</f>
        <v>0</v>
      </c>
    </row>
    <row r="88" spans="1:246" s="34" customFormat="1" ht="15.75" x14ac:dyDescent="0.25">
      <c r="A88" s="32" t="s">
        <v>237</v>
      </c>
      <c r="B88" s="33"/>
      <c r="C88" s="33"/>
      <c r="D88" s="33"/>
      <c r="E88" s="33"/>
      <c r="F88" s="33"/>
      <c r="G88" s="33"/>
      <c r="H88" s="33"/>
      <c r="I88" s="33"/>
      <c r="J88" s="33"/>
      <c r="K88" s="33"/>
      <c r="L88" s="33"/>
      <c r="M88" s="33"/>
      <c r="N88" s="33"/>
      <c r="O88" s="33"/>
      <c r="P88" s="33"/>
      <c r="Q88" s="33"/>
      <c r="R88" s="33"/>
      <c r="S88" s="33"/>
      <c r="T88" s="33"/>
      <c r="U88" s="33"/>
      <c r="V88" s="33"/>
      <c r="W88" s="33"/>
      <c r="X88" s="33"/>
      <c r="Y88" s="33"/>
      <c r="Z88" s="35"/>
      <c r="AA88" s="35"/>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3"/>
      <c r="DI88" s="33"/>
      <c r="DJ88" s="33"/>
      <c r="DK88" s="33"/>
      <c r="DL88" s="33"/>
      <c r="DM88" s="33"/>
      <c r="DN88" s="33"/>
      <c r="DO88" s="33"/>
      <c r="DP88" s="33"/>
      <c r="DQ88" s="33"/>
      <c r="DR88" s="33"/>
      <c r="DS88" s="33"/>
      <c r="DT88" s="33"/>
      <c r="DU88" s="33"/>
      <c r="DV88" s="33"/>
      <c r="DW88" s="33"/>
      <c r="DX88" s="33"/>
      <c r="DY88" s="33"/>
      <c r="DZ88" s="33"/>
      <c r="EA88" s="33"/>
      <c r="EB88" s="33"/>
      <c r="EC88" s="33"/>
      <c r="ED88" s="33"/>
      <c r="EE88" s="33"/>
      <c r="EF88" s="33"/>
      <c r="EG88" s="33"/>
      <c r="EH88" s="33"/>
      <c r="EI88" s="33"/>
      <c r="EJ88" s="33"/>
      <c r="EK88" s="33"/>
      <c r="EL88" s="33"/>
      <c r="EM88" s="33"/>
      <c r="EN88" s="33"/>
      <c r="EO88" s="33"/>
      <c r="EP88" s="33"/>
      <c r="EQ88" s="33"/>
      <c r="ER88" s="33"/>
      <c r="ES88" s="33"/>
      <c r="ET88" s="33"/>
      <c r="EU88" s="33"/>
      <c r="EV88" s="33"/>
      <c r="EW88" s="33"/>
      <c r="EX88" s="33"/>
      <c r="EY88" s="33"/>
      <c r="EZ88" s="33"/>
      <c r="FA88" s="33"/>
      <c r="FB88" s="33"/>
      <c r="FC88" s="33"/>
      <c r="FD88" s="33"/>
      <c r="FE88" s="33"/>
      <c r="FF88" s="33"/>
      <c r="FG88" s="33"/>
      <c r="FH88" s="33"/>
      <c r="FI88" s="33"/>
      <c r="FJ88" s="33"/>
      <c r="FK88" s="33"/>
      <c r="FL88" s="33"/>
      <c r="FM88" s="33"/>
      <c r="FN88" s="33"/>
      <c r="FO88" s="33"/>
      <c r="FP88" s="33"/>
      <c r="FQ88" s="33"/>
      <c r="FR88" s="33"/>
      <c r="FS88" s="33"/>
      <c r="FT88" s="33"/>
      <c r="FU88" s="33"/>
      <c r="FV88" s="33"/>
      <c r="FW88" s="33"/>
      <c r="FX88" s="33"/>
      <c r="FY88" s="33"/>
      <c r="FZ88" s="33"/>
      <c r="GA88" s="33"/>
      <c r="GB88" s="33"/>
      <c r="GC88" s="33"/>
      <c r="GD88" s="33"/>
      <c r="GE88" s="33"/>
      <c r="GF88" s="33"/>
      <c r="GG88" s="33"/>
      <c r="GH88" s="33"/>
      <c r="GI88" s="33"/>
      <c r="GJ88" s="33"/>
      <c r="GK88" s="33"/>
      <c r="GL88" s="33"/>
      <c r="GM88" s="33"/>
      <c r="GN88" s="33"/>
      <c r="GO88" s="33"/>
      <c r="GP88" s="33"/>
      <c r="GQ88" s="33"/>
      <c r="GR88" s="33"/>
      <c r="GS88" s="33"/>
      <c r="GT88" s="33"/>
      <c r="GU88" s="33"/>
      <c r="GV88" s="33"/>
      <c r="GW88" s="33"/>
      <c r="GX88" s="33"/>
      <c r="GY88" s="33"/>
      <c r="GZ88" s="33"/>
      <c r="HA88" s="33"/>
      <c r="HB88" s="33"/>
      <c r="HC88" s="33"/>
      <c r="HD88" s="33"/>
      <c r="HE88" s="33"/>
      <c r="HF88" s="33"/>
      <c r="HG88" s="33"/>
      <c r="HH88" s="33"/>
      <c r="HI88" s="33"/>
      <c r="HJ88" s="33"/>
      <c r="HK88" s="33"/>
      <c r="HL88" s="33"/>
      <c r="HM88" s="33"/>
      <c r="HN88" s="33"/>
      <c r="HO88" s="33"/>
      <c r="HP88" s="33"/>
      <c r="HQ88" s="33"/>
      <c r="HR88" s="33"/>
      <c r="HS88" s="33"/>
      <c r="HT88" s="33"/>
      <c r="HU88" s="33"/>
      <c r="HV88" s="33"/>
      <c r="HW88" s="33"/>
      <c r="HX88" s="33"/>
      <c r="HY88" s="33"/>
      <c r="HZ88" s="33"/>
      <c r="IA88" s="33"/>
      <c r="IB88" s="33"/>
      <c r="IC88" s="33"/>
      <c r="ID88" s="33"/>
      <c r="IE88" s="33"/>
      <c r="IF88" s="33"/>
      <c r="IG88" s="33"/>
      <c r="IH88" s="33"/>
      <c r="II88" s="33"/>
      <c r="IJ88" s="33"/>
      <c r="IK88" s="33"/>
      <c r="IL88" s="33"/>
    </row>
    <row r="89" spans="1:246" ht="13.5" hidden="1" outlineLevel="1" thickBot="1" x14ac:dyDescent="0.25">
      <c r="A89" s="28" t="s">
        <v>2</v>
      </c>
      <c r="B89" s="28" t="s">
        <v>3</v>
      </c>
      <c r="C89" s="28" t="s">
        <v>112</v>
      </c>
      <c r="D89" s="28" t="s">
        <v>4</v>
      </c>
      <c r="E89" s="29">
        <v>2020</v>
      </c>
      <c r="F89" s="29">
        <v>2021</v>
      </c>
      <c r="G89" s="29">
        <v>2022</v>
      </c>
      <c r="H89" s="29">
        <v>2023</v>
      </c>
      <c r="I89" s="29">
        <v>2024</v>
      </c>
      <c r="J89" s="29">
        <v>2025</v>
      </c>
      <c r="K89" s="29">
        <v>2026</v>
      </c>
      <c r="L89" s="29">
        <v>2027</v>
      </c>
      <c r="M89" s="29">
        <v>2028</v>
      </c>
      <c r="N89" s="29">
        <v>2029</v>
      </c>
      <c r="O89" s="29">
        <v>2030</v>
      </c>
      <c r="P89" s="29">
        <v>2031</v>
      </c>
      <c r="Q89" s="29">
        <v>2032</v>
      </c>
      <c r="R89" s="29">
        <v>2033</v>
      </c>
      <c r="S89" s="29">
        <v>2034</v>
      </c>
      <c r="T89" s="29">
        <v>2035</v>
      </c>
      <c r="U89" s="29">
        <v>2036</v>
      </c>
      <c r="V89" s="29">
        <v>2037</v>
      </c>
      <c r="W89" s="29">
        <v>2038</v>
      </c>
      <c r="X89" s="29">
        <v>2039</v>
      </c>
      <c r="Y89" s="29">
        <v>2040</v>
      </c>
      <c r="Z89" s="36" t="s">
        <v>6</v>
      </c>
    </row>
    <row r="90" spans="1:246" ht="13.5" hidden="1" outlineLevel="1" thickTop="1" x14ac:dyDescent="0.2">
      <c r="A90" s="49" t="s">
        <v>97</v>
      </c>
      <c r="B90" s="49" t="s">
        <v>98</v>
      </c>
      <c r="C90" s="49" t="s">
        <v>99</v>
      </c>
      <c r="D90" s="3" t="s">
        <v>188</v>
      </c>
      <c r="E90" s="51">
        <f>'Eingabe Kommune'!E95*1000</f>
        <v>0</v>
      </c>
      <c r="F90" s="51">
        <f>'Eingabe Kommune'!F95*1000</f>
        <v>0</v>
      </c>
      <c r="G90" s="51">
        <f>'Eingabe Kommune'!G95*1000</f>
        <v>0</v>
      </c>
      <c r="H90" s="51">
        <f>'Eingabe Kommune'!H95*1000</f>
        <v>0</v>
      </c>
      <c r="I90" s="51">
        <f>'Eingabe Kommune'!I95*1000</f>
        <v>0</v>
      </c>
      <c r="J90" s="51">
        <f>'Eingabe Kommune'!J95*1000</f>
        <v>0</v>
      </c>
      <c r="K90" s="51">
        <f>'Eingabe Kommune'!K95*1000</f>
        <v>0</v>
      </c>
      <c r="L90" s="51">
        <f>'Eingabe Kommune'!L95*1000</f>
        <v>0</v>
      </c>
      <c r="M90" s="51">
        <f>'Eingabe Kommune'!M95*1000</f>
        <v>0</v>
      </c>
      <c r="N90" s="51">
        <f>'Eingabe Kommune'!N95*1000</f>
        <v>0</v>
      </c>
      <c r="O90" s="51">
        <f>'Eingabe Kommune'!O95*1000</f>
        <v>0</v>
      </c>
      <c r="P90" s="51">
        <f>'Eingabe Kommune'!P95*1000</f>
        <v>0</v>
      </c>
      <c r="Q90" s="51">
        <f>'Eingabe Kommune'!Q95*1000</f>
        <v>0</v>
      </c>
      <c r="R90" s="51">
        <f>'Eingabe Kommune'!R95*1000</f>
        <v>0</v>
      </c>
      <c r="S90" s="51">
        <f>'Eingabe Kommune'!S95*1000</f>
        <v>0</v>
      </c>
      <c r="T90" s="51">
        <f>'Eingabe Kommune'!T95*1000</f>
        <v>0</v>
      </c>
      <c r="U90" s="51">
        <f>'Eingabe Kommune'!U95*1000</f>
        <v>0</v>
      </c>
      <c r="V90" s="51">
        <f>'Eingabe Kommune'!V95*1000</f>
        <v>0</v>
      </c>
      <c r="W90" s="51">
        <f>'Eingabe Kommune'!W95*1000</f>
        <v>0</v>
      </c>
      <c r="X90" s="51">
        <f>'Eingabe Kommune'!X95*1000</f>
        <v>0</v>
      </c>
      <c r="Y90" s="51">
        <f>'Eingabe Kommune'!Y95*1000</f>
        <v>0</v>
      </c>
    </row>
    <row r="91" spans="1:246" collapsed="1" x14ac:dyDescent="0.2"/>
    <row r="92" spans="1:246" s="34" customFormat="1" ht="15.75" x14ac:dyDescent="0.25">
      <c r="A92" s="32" t="s">
        <v>83</v>
      </c>
      <c r="B92" s="33"/>
      <c r="C92" s="33"/>
      <c r="D92" s="33"/>
      <c r="E92" s="33"/>
      <c r="F92" s="33"/>
      <c r="G92" s="33"/>
      <c r="H92" s="33"/>
      <c r="I92" s="33"/>
      <c r="J92" s="33"/>
      <c r="K92" s="33"/>
      <c r="L92" s="33"/>
      <c r="M92" s="33"/>
      <c r="N92" s="33"/>
      <c r="O92" s="33"/>
      <c r="P92" s="33"/>
      <c r="Q92" s="33"/>
      <c r="R92" s="33"/>
      <c r="S92" s="33"/>
      <c r="T92" s="33"/>
      <c r="U92" s="33"/>
      <c r="V92" s="33"/>
      <c r="W92" s="33"/>
      <c r="X92" s="33"/>
      <c r="Y92" s="33"/>
      <c r="Z92" s="35"/>
      <c r="AA92" s="35"/>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3"/>
      <c r="DI92" s="33"/>
      <c r="DJ92" s="33"/>
      <c r="DK92" s="33"/>
      <c r="DL92" s="33"/>
      <c r="DM92" s="33"/>
      <c r="DN92" s="33"/>
      <c r="DO92" s="33"/>
      <c r="DP92" s="33"/>
      <c r="DQ92" s="33"/>
      <c r="DR92" s="33"/>
      <c r="DS92" s="33"/>
      <c r="DT92" s="33"/>
      <c r="DU92" s="33"/>
      <c r="DV92" s="33"/>
      <c r="DW92" s="33"/>
      <c r="DX92" s="33"/>
      <c r="DY92" s="33"/>
      <c r="DZ92" s="33"/>
      <c r="EA92" s="33"/>
      <c r="EB92" s="33"/>
      <c r="EC92" s="33"/>
      <c r="ED92" s="33"/>
      <c r="EE92" s="33"/>
      <c r="EF92" s="33"/>
      <c r="EG92" s="33"/>
      <c r="EH92" s="33"/>
      <c r="EI92" s="33"/>
      <c r="EJ92" s="33"/>
      <c r="EK92" s="33"/>
      <c r="EL92" s="33"/>
      <c r="EM92" s="33"/>
      <c r="EN92" s="33"/>
      <c r="EO92" s="33"/>
      <c r="EP92" s="33"/>
      <c r="EQ92" s="33"/>
      <c r="ER92" s="33"/>
      <c r="ES92" s="33"/>
      <c r="ET92" s="33"/>
      <c r="EU92" s="33"/>
      <c r="EV92" s="33"/>
      <c r="EW92" s="33"/>
      <c r="EX92" s="33"/>
      <c r="EY92" s="33"/>
      <c r="EZ92" s="33"/>
      <c r="FA92" s="33"/>
      <c r="FB92" s="33"/>
      <c r="FC92" s="33"/>
      <c r="FD92" s="33"/>
      <c r="FE92" s="33"/>
      <c r="FF92" s="33"/>
      <c r="FG92" s="33"/>
      <c r="FH92" s="33"/>
      <c r="FI92" s="33"/>
      <c r="FJ92" s="33"/>
      <c r="FK92" s="33"/>
      <c r="FL92" s="33"/>
      <c r="FM92" s="33"/>
      <c r="FN92" s="33"/>
      <c r="FO92" s="33"/>
      <c r="FP92" s="33"/>
      <c r="FQ92" s="33"/>
      <c r="FR92" s="33"/>
      <c r="FS92" s="33"/>
      <c r="FT92" s="33"/>
      <c r="FU92" s="33"/>
      <c r="FV92" s="33"/>
      <c r="FW92" s="33"/>
      <c r="FX92" s="33"/>
      <c r="FY92" s="33"/>
      <c r="FZ92" s="33"/>
      <c r="GA92" s="33"/>
      <c r="GB92" s="33"/>
      <c r="GC92" s="33"/>
      <c r="GD92" s="33"/>
      <c r="GE92" s="33"/>
      <c r="GF92" s="33"/>
      <c r="GG92" s="33"/>
      <c r="GH92" s="33"/>
      <c r="GI92" s="33"/>
      <c r="GJ92" s="33"/>
      <c r="GK92" s="33"/>
      <c r="GL92" s="33"/>
      <c r="GM92" s="33"/>
      <c r="GN92" s="33"/>
      <c r="GO92" s="33"/>
      <c r="GP92" s="33"/>
      <c r="GQ92" s="33"/>
      <c r="GR92" s="33"/>
      <c r="GS92" s="33"/>
      <c r="GT92" s="33"/>
      <c r="GU92" s="33"/>
      <c r="GV92" s="33"/>
      <c r="GW92" s="33"/>
      <c r="GX92" s="33"/>
      <c r="GY92" s="33"/>
      <c r="GZ92" s="33"/>
      <c r="HA92" s="33"/>
      <c r="HB92" s="33"/>
      <c r="HC92" s="33"/>
      <c r="HD92" s="33"/>
      <c r="HE92" s="33"/>
      <c r="HF92" s="33"/>
      <c r="HG92" s="33"/>
      <c r="HH92" s="33"/>
      <c r="HI92" s="33"/>
      <c r="HJ92" s="33"/>
      <c r="HK92" s="33"/>
      <c r="HL92" s="33"/>
      <c r="HM92" s="33"/>
      <c r="HN92" s="33"/>
      <c r="HO92" s="33"/>
      <c r="HP92" s="33"/>
      <c r="HQ92" s="33"/>
      <c r="HR92" s="33"/>
      <c r="HS92" s="33"/>
      <c r="HT92" s="33"/>
      <c r="HU92" s="33"/>
      <c r="HV92" s="33"/>
      <c r="HW92" s="33"/>
      <c r="HX92" s="33"/>
      <c r="HY92" s="33"/>
      <c r="HZ92" s="33"/>
      <c r="IA92" s="33"/>
      <c r="IB92" s="33"/>
      <c r="IC92" s="33"/>
      <c r="ID92" s="33"/>
      <c r="IE92" s="33"/>
      <c r="IF92" s="33"/>
      <c r="IG92" s="33"/>
      <c r="IH92" s="33"/>
      <c r="II92" s="33"/>
      <c r="IJ92" s="33"/>
      <c r="IK92" s="33"/>
      <c r="IL92" s="33"/>
    </row>
    <row r="93" spans="1:246" ht="13.5" outlineLevel="1" thickBot="1" x14ac:dyDescent="0.25">
      <c r="A93" s="28" t="s">
        <v>2</v>
      </c>
      <c r="B93" s="28" t="s">
        <v>3</v>
      </c>
      <c r="C93" s="28" t="s">
        <v>112</v>
      </c>
      <c r="D93" s="28" t="s">
        <v>4</v>
      </c>
      <c r="E93" s="29">
        <v>2020</v>
      </c>
      <c r="F93" s="29">
        <v>2021</v>
      </c>
      <c r="G93" s="29">
        <v>2022</v>
      </c>
      <c r="H93" s="29">
        <v>2023</v>
      </c>
      <c r="I93" s="29">
        <v>2024</v>
      </c>
      <c r="J93" s="29">
        <v>2025</v>
      </c>
      <c r="K93" s="29">
        <v>2026</v>
      </c>
      <c r="L93" s="29">
        <v>2027</v>
      </c>
      <c r="M93" s="29">
        <v>2028</v>
      </c>
      <c r="N93" s="29">
        <v>2029</v>
      </c>
      <c r="O93" s="29">
        <v>2030</v>
      </c>
      <c r="P93" s="29">
        <v>2031</v>
      </c>
      <c r="Q93" s="29">
        <v>2032</v>
      </c>
      <c r="R93" s="29">
        <v>2033</v>
      </c>
      <c r="S93" s="29">
        <v>2034</v>
      </c>
      <c r="T93" s="29">
        <v>2035</v>
      </c>
      <c r="U93" s="29">
        <v>2036</v>
      </c>
      <c r="V93" s="29">
        <v>2037</v>
      </c>
      <c r="W93" s="29">
        <v>2038</v>
      </c>
      <c r="X93" s="29">
        <v>2039</v>
      </c>
      <c r="Y93" s="29">
        <v>2040</v>
      </c>
      <c r="Z93" s="36" t="s">
        <v>6</v>
      </c>
    </row>
    <row r="94" spans="1:246" ht="13.5" outlineLevel="1" thickTop="1" x14ac:dyDescent="0.2">
      <c r="A94" s="49" t="s">
        <v>71</v>
      </c>
      <c r="B94" s="49" t="s">
        <v>72</v>
      </c>
      <c r="C94" s="49" t="s">
        <v>73</v>
      </c>
      <c r="D94" s="3" t="s">
        <v>188</v>
      </c>
      <c r="E94" s="38">
        <f>'Eingabe Kommune'!E76*'Eingabe Deutschlandfaktoren'!E73*1000</f>
        <v>427896.93128000002</v>
      </c>
      <c r="F94" s="38">
        <f>'Eingabe Kommune'!F76*'Eingabe Deutschlandfaktoren'!F73*1000</f>
        <v>0</v>
      </c>
      <c r="G94" s="38">
        <f>'Eingabe Kommune'!G76*'Eingabe Deutschlandfaktoren'!G73*1000</f>
        <v>0</v>
      </c>
      <c r="H94" s="38">
        <f>'Eingabe Kommune'!H76*'Eingabe Deutschlandfaktoren'!H73*1000</f>
        <v>0</v>
      </c>
      <c r="I94" s="38">
        <f>'Eingabe Kommune'!I76*'Eingabe Deutschlandfaktoren'!I73*1000</f>
        <v>0</v>
      </c>
      <c r="J94" s="38">
        <f>'Eingabe Kommune'!J76*'Eingabe Deutschlandfaktoren'!J73*1000</f>
        <v>0</v>
      </c>
      <c r="K94" s="38">
        <f>'Eingabe Kommune'!K76*'Eingabe Deutschlandfaktoren'!K73*1000</f>
        <v>0</v>
      </c>
      <c r="L94" s="38">
        <f>'Eingabe Kommune'!L76*'Eingabe Deutschlandfaktoren'!L73*1000</f>
        <v>0</v>
      </c>
      <c r="M94" s="38">
        <f>'Eingabe Kommune'!M76*'Eingabe Deutschlandfaktoren'!M73*1000</f>
        <v>0</v>
      </c>
      <c r="N94" s="38">
        <f>'Eingabe Kommune'!N76*'Eingabe Deutschlandfaktoren'!N73*1000</f>
        <v>0</v>
      </c>
      <c r="O94" s="38">
        <f>'Eingabe Kommune'!O76*'Eingabe Deutschlandfaktoren'!O73*1000</f>
        <v>0</v>
      </c>
      <c r="P94" s="38">
        <f>'Eingabe Kommune'!P76*'Eingabe Deutschlandfaktoren'!P73*1000</f>
        <v>0</v>
      </c>
      <c r="Q94" s="38">
        <f>'Eingabe Kommune'!Q76*'Eingabe Deutschlandfaktoren'!Q73*1000</f>
        <v>0</v>
      </c>
      <c r="R94" s="38">
        <f>'Eingabe Kommune'!R76*'Eingabe Deutschlandfaktoren'!R73*1000</f>
        <v>0</v>
      </c>
      <c r="S94" s="38">
        <f>'Eingabe Kommune'!S76*'Eingabe Deutschlandfaktoren'!S73*1000</f>
        <v>0</v>
      </c>
      <c r="T94" s="38">
        <f>'Eingabe Kommune'!T76*'Eingabe Deutschlandfaktoren'!T73*1000</f>
        <v>0</v>
      </c>
      <c r="U94" s="38">
        <f>'Eingabe Kommune'!U76*'Eingabe Deutschlandfaktoren'!U73*1000</f>
        <v>0</v>
      </c>
      <c r="V94" s="38">
        <f>'Eingabe Kommune'!V76*'Eingabe Deutschlandfaktoren'!V73*1000</f>
        <v>0</v>
      </c>
      <c r="W94" s="38">
        <f>'Eingabe Kommune'!W76*'Eingabe Deutschlandfaktoren'!W73*1000</f>
        <v>0</v>
      </c>
      <c r="X94" s="38">
        <f>'Eingabe Kommune'!X76*'Eingabe Deutschlandfaktoren'!X73*1000</f>
        <v>0</v>
      </c>
      <c r="Y94" s="38">
        <f>'Eingabe Kommune'!Y76*'Eingabe Deutschlandfaktoren'!Y73*1000</f>
        <v>0</v>
      </c>
    </row>
    <row r="95" spans="1:246" outlineLevel="1" x14ac:dyDescent="0.2">
      <c r="A95" s="49" t="s">
        <v>71</v>
      </c>
      <c r="B95" s="49" t="s">
        <v>72</v>
      </c>
      <c r="C95" s="49" t="s">
        <v>74</v>
      </c>
      <c r="D95" s="3" t="s">
        <v>188</v>
      </c>
      <c r="E95" s="38">
        <f>'Eingabe Kommune'!E77*'Eingabe Deutschlandfaktoren'!E74*1000</f>
        <v>559803.06844000006</v>
      </c>
      <c r="F95" s="38">
        <f>'Eingabe Kommune'!F77*'Eingabe Deutschlandfaktoren'!F74*1000</f>
        <v>0</v>
      </c>
      <c r="G95" s="38">
        <f>'Eingabe Kommune'!G77*'Eingabe Deutschlandfaktoren'!G74*1000</f>
        <v>0</v>
      </c>
      <c r="H95" s="38">
        <f>'Eingabe Kommune'!H77*'Eingabe Deutschlandfaktoren'!H74*1000</f>
        <v>0</v>
      </c>
      <c r="I95" s="38">
        <f>'Eingabe Kommune'!I77*'Eingabe Deutschlandfaktoren'!I74*1000</f>
        <v>0</v>
      </c>
      <c r="J95" s="38">
        <f>'Eingabe Kommune'!J77*'Eingabe Deutschlandfaktoren'!J74*1000</f>
        <v>0</v>
      </c>
      <c r="K95" s="38">
        <f>'Eingabe Kommune'!K77*'Eingabe Deutschlandfaktoren'!K74*1000</f>
        <v>0</v>
      </c>
      <c r="L95" s="38">
        <f>'Eingabe Kommune'!L77*'Eingabe Deutschlandfaktoren'!L74*1000</f>
        <v>0</v>
      </c>
      <c r="M95" s="38">
        <f>'Eingabe Kommune'!M77*'Eingabe Deutschlandfaktoren'!M74*1000</f>
        <v>0</v>
      </c>
      <c r="N95" s="38">
        <f>'Eingabe Kommune'!N77*'Eingabe Deutschlandfaktoren'!N74*1000</f>
        <v>0</v>
      </c>
      <c r="O95" s="38">
        <f>'Eingabe Kommune'!O77*'Eingabe Deutschlandfaktoren'!O74*1000</f>
        <v>0</v>
      </c>
      <c r="P95" s="38">
        <f>'Eingabe Kommune'!P77*'Eingabe Deutschlandfaktoren'!P74*1000</f>
        <v>0</v>
      </c>
      <c r="Q95" s="38">
        <f>'Eingabe Kommune'!Q77*'Eingabe Deutschlandfaktoren'!Q74*1000</f>
        <v>0</v>
      </c>
      <c r="R95" s="38">
        <f>'Eingabe Kommune'!R77*'Eingabe Deutschlandfaktoren'!R74*1000</f>
        <v>0</v>
      </c>
      <c r="S95" s="38">
        <f>'Eingabe Kommune'!S77*'Eingabe Deutschlandfaktoren'!S74*1000</f>
        <v>0</v>
      </c>
      <c r="T95" s="38">
        <f>'Eingabe Kommune'!T77*'Eingabe Deutschlandfaktoren'!T74*1000</f>
        <v>0</v>
      </c>
      <c r="U95" s="38">
        <f>'Eingabe Kommune'!U77*'Eingabe Deutschlandfaktoren'!U74*1000</f>
        <v>0</v>
      </c>
      <c r="V95" s="38">
        <f>'Eingabe Kommune'!V77*'Eingabe Deutschlandfaktoren'!V74*1000</f>
        <v>0</v>
      </c>
      <c r="W95" s="38">
        <f>'Eingabe Kommune'!W77*'Eingabe Deutschlandfaktoren'!W74*1000</f>
        <v>0</v>
      </c>
      <c r="X95" s="38">
        <f>'Eingabe Kommune'!X77*'Eingabe Deutschlandfaktoren'!X74*1000</f>
        <v>0</v>
      </c>
      <c r="Y95" s="38">
        <f>'Eingabe Kommune'!Y77*'Eingabe Deutschlandfaktoren'!Y74*1000</f>
        <v>0</v>
      </c>
    </row>
    <row r="96" spans="1:246" outlineLevel="1" x14ac:dyDescent="0.2">
      <c r="A96" s="49" t="s">
        <v>71</v>
      </c>
      <c r="B96" s="49" t="s">
        <v>72</v>
      </c>
      <c r="C96" s="49" t="s">
        <v>75</v>
      </c>
      <c r="D96" s="3" t="s">
        <v>188</v>
      </c>
      <c r="E96" s="38">
        <f>'Eingabe Kommune'!E78*'Eingabe Deutschlandfaktoren'!E75*1000</f>
        <v>0</v>
      </c>
      <c r="F96" s="38">
        <f>'Eingabe Kommune'!F78*'Eingabe Deutschlandfaktoren'!F75*1000</f>
        <v>0</v>
      </c>
      <c r="G96" s="38">
        <f>'Eingabe Kommune'!G78*'Eingabe Deutschlandfaktoren'!G75*1000</f>
        <v>0</v>
      </c>
      <c r="H96" s="38">
        <f>'Eingabe Kommune'!H78*'Eingabe Deutschlandfaktoren'!H75*1000</f>
        <v>0</v>
      </c>
      <c r="I96" s="38">
        <f>'Eingabe Kommune'!I78*'Eingabe Deutschlandfaktoren'!I75*1000</f>
        <v>0</v>
      </c>
      <c r="J96" s="38">
        <f>'Eingabe Kommune'!J78*'Eingabe Deutschlandfaktoren'!J75*1000</f>
        <v>0</v>
      </c>
      <c r="K96" s="38">
        <f>'Eingabe Kommune'!K78*'Eingabe Deutschlandfaktoren'!K75*1000</f>
        <v>0</v>
      </c>
      <c r="L96" s="38">
        <f>'Eingabe Kommune'!L78*'Eingabe Deutschlandfaktoren'!L75*1000</f>
        <v>0</v>
      </c>
      <c r="M96" s="38">
        <f>'Eingabe Kommune'!M78*'Eingabe Deutschlandfaktoren'!M75*1000</f>
        <v>0</v>
      </c>
      <c r="N96" s="38">
        <f>'Eingabe Kommune'!N78*'Eingabe Deutschlandfaktoren'!N75*1000</f>
        <v>0</v>
      </c>
      <c r="O96" s="38">
        <f>'Eingabe Kommune'!O78*'Eingabe Deutschlandfaktoren'!O75*1000</f>
        <v>0</v>
      </c>
      <c r="P96" s="38">
        <f>'Eingabe Kommune'!P78*'Eingabe Deutschlandfaktoren'!P75*1000</f>
        <v>0</v>
      </c>
      <c r="Q96" s="38">
        <f>'Eingabe Kommune'!Q78*'Eingabe Deutschlandfaktoren'!Q75*1000</f>
        <v>0</v>
      </c>
      <c r="R96" s="38">
        <f>'Eingabe Kommune'!R78*'Eingabe Deutschlandfaktoren'!R75*1000</f>
        <v>0</v>
      </c>
      <c r="S96" s="38">
        <f>'Eingabe Kommune'!S78*'Eingabe Deutschlandfaktoren'!S75*1000</f>
        <v>0</v>
      </c>
      <c r="T96" s="38">
        <f>'Eingabe Kommune'!T78*'Eingabe Deutschlandfaktoren'!T75*1000</f>
        <v>0</v>
      </c>
      <c r="U96" s="38">
        <f>'Eingabe Kommune'!U78*'Eingabe Deutschlandfaktoren'!U75*1000</f>
        <v>0</v>
      </c>
      <c r="V96" s="38">
        <f>'Eingabe Kommune'!V78*'Eingabe Deutschlandfaktoren'!V75*1000</f>
        <v>0</v>
      </c>
      <c r="W96" s="38">
        <f>'Eingabe Kommune'!W78*'Eingabe Deutschlandfaktoren'!W75*1000</f>
        <v>0</v>
      </c>
      <c r="X96" s="38">
        <f>'Eingabe Kommune'!X78*'Eingabe Deutschlandfaktoren'!X75*1000</f>
        <v>0</v>
      </c>
      <c r="Y96" s="38">
        <f>'Eingabe Kommune'!Y78*'Eingabe Deutschlandfaktoren'!Y75*1000</f>
        <v>0</v>
      </c>
    </row>
    <row r="97" spans="1:25" outlineLevel="1" x14ac:dyDescent="0.2">
      <c r="A97" s="49" t="s">
        <v>71</v>
      </c>
      <c r="B97" s="49" t="s">
        <v>72</v>
      </c>
      <c r="C97" s="49" t="s">
        <v>76</v>
      </c>
      <c r="D97" s="3" t="s">
        <v>188</v>
      </c>
      <c r="E97" s="38">
        <f>'Eingabe Kommune'!E79*'Eingabe Deutschlandfaktoren'!E76*1000</f>
        <v>0</v>
      </c>
      <c r="F97" s="38">
        <f>'Eingabe Kommune'!F79*'Eingabe Deutschlandfaktoren'!F76*1000</f>
        <v>0</v>
      </c>
      <c r="G97" s="38">
        <f>'Eingabe Kommune'!G79*'Eingabe Deutschlandfaktoren'!G76*1000</f>
        <v>0</v>
      </c>
      <c r="H97" s="38">
        <f>'Eingabe Kommune'!H79*'Eingabe Deutschlandfaktoren'!H76*1000</f>
        <v>0</v>
      </c>
      <c r="I97" s="38">
        <f>'Eingabe Kommune'!I79*'Eingabe Deutschlandfaktoren'!I76*1000</f>
        <v>0</v>
      </c>
      <c r="J97" s="38">
        <f>'Eingabe Kommune'!J79*'Eingabe Deutschlandfaktoren'!J76*1000</f>
        <v>0</v>
      </c>
      <c r="K97" s="38">
        <f>'Eingabe Kommune'!K79*'Eingabe Deutschlandfaktoren'!K76*1000</f>
        <v>0</v>
      </c>
      <c r="L97" s="38">
        <f>'Eingabe Kommune'!L79*'Eingabe Deutschlandfaktoren'!L76*1000</f>
        <v>0</v>
      </c>
      <c r="M97" s="38">
        <f>'Eingabe Kommune'!M79*'Eingabe Deutschlandfaktoren'!M76*1000</f>
        <v>0</v>
      </c>
      <c r="N97" s="38">
        <f>'Eingabe Kommune'!N79*'Eingabe Deutschlandfaktoren'!N76*1000</f>
        <v>0</v>
      </c>
      <c r="O97" s="38">
        <f>'Eingabe Kommune'!O79*'Eingabe Deutschlandfaktoren'!O76*1000</f>
        <v>0</v>
      </c>
      <c r="P97" s="38">
        <f>'Eingabe Kommune'!P79*'Eingabe Deutschlandfaktoren'!P76*1000</f>
        <v>0</v>
      </c>
      <c r="Q97" s="38">
        <f>'Eingabe Kommune'!Q79*'Eingabe Deutschlandfaktoren'!Q76*1000</f>
        <v>0</v>
      </c>
      <c r="R97" s="38">
        <f>'Eingabe Kommune'!R79*'Eingabe Deutschlandfaktoren'!R76*1000</f>
        <v>0</v>
      </c>
      <c r="S97" s="38">
        <f>'Eingabe Kommune'!S79*'Eingabe Deutschlandfaktoren'!S76*1000</f>
        <v>0</v>
      </c>
      <c r="T97" s="38">
        <f>'Eingabe Kommune'!T79*'Eingabe Deutschlandfaktoren'!T76*1000</f>
        <v>0</v>
      </c>
      <c r="U97" s="38">
        <f>'Eingabe Kommune'!U79*'Eingabe Deutschlandfaktoren'!U76*1000</f>
        <v>0</v>
      </c>
      <c r="V97" s="38">
        <f>'Eingabe Kommune'!V79*'Eingabe Deutschlandfaktoren'!V76*1000</f>
        <v>0</v>
      </c>
      <c r="W97" s="38">
        <f>'Eingabe Kommune'!W79*'Eingabe Deutschlandfaktoren'!W76*1000</f>
        <v>0</v>
      </c>
      <c r="X97" s="38">
        <f>'Eingabe Kommune'!X79*'Eingabe Deutschlandfaktoren'!X76*1000</f>
        <v>0</v>
      </c>
      <c r="Y97" s="38">
        <f>'Eingabe Kommune'!Y79*'Eingabe Deutschlandfaktoren'!Y76*1000</f>
        <v>0</v>
      </c>
    </row>
    <row r="98" spans="1:25" outlineLevel="1" x14ac:dyDescent="0.2">
      <c r="A98" s="49" t="s">
        <v>71</v>
      </c>
      <c r="B98" s="49" t="s">
        <v>72</v>
      </c>
      <c r="C98" s="49" t="s">
        <v>77</v>
      </c>
      <c r="D98" s="3" t="s">
        <v>188</v>
      </c>
      <c r="E98" s="38">
        <f>'Eingabe Kommune'!E80*'Eingabe Deutschlandfaktoren'!E77*1000</f>
        <v>0</v>
      </c>
      <c r="F98" s="38">
        <f>'Eingabe Kommune'!F80*'Eingabe Deutschlandfaktoren'!F77*1000</f>
        <v>0</v>
      </c>
      <c r="G98" s="38">
        <f>'Eingabe Kommune'!G80*'Eingabe Deutschlandfaktoren'!G77*1000</f>
        <v>0</v>
      </c>
      <c r="H98" s="38">
        <f>'Eingabe Kommune'!H80*'Eingabe Deutschlandfaktoren'!H77*1000</f>
        <v>0</v>
      </c>
      <c r="I98" s="38">
        <f>'Eingabe Kommune'!I80*'Eingabe Deutschlandfaktoren'!I77*1000</f>
        <v>0</v>
      </c>
      <c r="J98" s="38">
        <f>'Eingabe Kommune'!J80*'Eingabe Deutschlandfaktoren'!J77*1000</f>
        <v>0</v>
      </c>
      <c r="K98" s="38">
        <f>'Eingabe Kommune'!K80*'Eingabe Deutschlandfaktoren'!K77*1000</f>
        <v>0</v>
      </c>
      <c r="L98" s="38">
        <f>'Eingabe Kommune'!L80*'Eingabe Deutschlandfaktoren'!L77*1000</f>
        <v>0</v>
      </c>
      <c r="M98" s="38">
        <f>'Eingabe Kommune'!M80*'Eingabe Deutschlandfaktoren'!M77*1000</f>
        <v>0</v>
      </c>
      <c r="N98" s="38">
        <f>'Eingabe Kommune'!N80*'Eingabe Deutschlandfaktoren'!N77*1000</f>
        <v>0</v>
      </c>
      <c r="O98" s="38">
        <f>'Eingabe Kommune'!O80*'Eingabe Deutschlandfaktoren'!O77*1000</f>
        <v>0</v>
      </c>
      <c r="P98" s="38">
        <f>'Eingabe Kommune'!P80*'Eingabe Deutschlandfaktoren'!P77*1000</f>
        <v>0</v>
      </c>
      <c r="Q98" s="38">
        <f>'Eingabe Kommune'!Q80*'Eingabe Deutschlandfaktoren'!Q77*1000</f>
        <v>0</v>
      </c>
      <c r="R98" s="38">
        <f>'Eingabe Kommune'!R80*'Eingabe Deutschlandfaktoren'!R77*1000</f>
        <v>0</v>
      </c>
      <c r="S98" s="38">
        <f>'Eingabe Kommune'!S80*'Eingabe Deutschlandfaktoren'!S77*1000</f>
        <v>0</v>
      </c>
      <c r="T98" s="38">
        <f>'Eingabe Kommune'!T80*'Eingabe Deutschlandfaktoren'!T77*1000</f>
        <v>0</v>
      </c>
      <c r="U98" s="38">
        <f>'Eingabe Kommune'!U80*'Eingabe Deutschlandfaktoren'!U77*1000</f>
        <v>0</v>
      </c>
      <c r="V98" s="38">
        <f>'Eingabe Kommune'!V80*'Eingabe Deutschlandfaktoren'!V77*1000</f>
        <v>0</v>
      </c>
      <c r="W98" s="38">
        <f>'Eingabe Kommune'!W80*'Eingabe Deutschlandfaktoren'!W77*1000</f>
        <v>0</v>
      </c>
      <c r="X98" s="38">
        <f>'Eingabe Kommune'!X80*'Eingabe Deutschlandfaktoren'!X77*1000</f>
        <v>0</v>
      </c>
      <c r="Y98" s="38">
        <f>'Eingabe Kommune'!Y80*'Eingabe Deutschlandfaktoren'!Y77*1000</f>
        <v>0</v>
      </c>
    </row>
    <row r="99" spans="1:25" s="102" customFormat="1" outlineLevel="1" x14ac:dyDescent="0.2">
      <c r="A99" s="49" t="s">
        <v>71</v>
      </c>
      <c r="B99" s="49" t="s">
        <v>181</v>
      </c>
      <c r="C99" s="49" t="s">
        <v>246</v>
      </c>
      <c r="D99" s="3" t="s">
        <v>188</v>
      </c>
      <c r="E99" s="108">
        <f>'Eingabe Kommune'!E81*'Eingabe Deutschlandfaktoren'!E78*1000</f>
        <v>2998659.3851840971</v>
      </c>
      <c r="F99" s="108">
        <f>'Eingabe Kommune'!F81*'Eingabe Deutschlandfaktoren'!F78*1000</f>
        <v>0</v>
      </c>
      <c r="G99" s="108">
        <f>'Eingabe Kommune'!G81*'Eingabe Deutschlandfaktoren'!G78*1000</f>
        <v>0</v>
      </c>
      <c r="H99" s="108">
        <f>'Eingabe Kommune'!H81*'Eingabe Deutschlandfaktoren'!H78*1000</f>
        <v>0</v>
      </c>
      <c r="I99" s="108">
        <f>'Eingabe Kommune'!I81*'Eingabe Deutschlandfaktoren'!I78*1000</f>
        <v>0</v>
      </c>
      <c r="J99" s="108">
        <f>'Eingabe Kommune'!J81*'Eingabe Deutschlandfaktoren'!J78*1000</f>
        <v>0</v>
      </c>
      <c r="K99" s="108">
        <f>'Eingabe Kommune'!K81*'Eingabe Deutschlandfaktoren'!K78*1000</f>
        <v>0</v>
      </c>
      <c r="L99" s="108">
        <f>'Eingabe Kommune'!L81*'Eingabe Deutschlandfaktoren'!L78*1000</f>
        <v>0</v>
      </c>
      <c r="M99" s="108">
        <f>'Eingabe Kommune'!M81*'Eingabe Deutschlandfaktoren'!M78*1000</f>
        <v>0</v>
      </c>
      <c r="N99" s="108">
        <f>'Eingabe Kommune'!N81*'Eingabe Deutschlandfaktoren'!N78*1000</f>
        <v>0</v>
      </c>
      <c r="O99" s="108">
        <f>'Eingabe Kommune'!O81*'Eingabe Deutschlandfaktoren'!O78*1000</f>
        <v>0</v>
      </c>
      <c r="P99" s="101">
        <f>'Eingabe Kommune'!P81*'Eingabe Deutschlandfaktoren'!P78*1000</f>
        <v>0</v>
      </c>
      <c r="Q99" s="101">
        <f>'Eingabe Kommune'!Q81*'Eingabe Deutschlandfaktoren'!Q78*1000</f>
        <v>0</v>
      </c>
      <c r="R99" s="101">
        <f>'Eingabe Kommune'!R81*'Eingabe Deutschlandfaktoren'!R78*1000</f>
        <v>0</v>
      </c>
      <c r="S99" s="101">
        <f>'Eingabe Kommune'!S81*'Eingabe Deutschlandfaktoren'!S78*1000</f>
        <v>0</v>
      </c>
      <c r="T99" s="101">
        <f>'Eingabe Kommune'!T81*'Eingabe Deutschlandfaktoren'!T78*1000</f>
        <v>0</v>
      </c>
      <c r="U99" s="101">
        <f>'Eingabe Kommune'!U81*'Eingabe Deutschlandfaktoren'!U78*1000</f>
        <v>0</v>
      </c>
      <c r="V99" s="101">
        <f>'Eingabe Kommune'!V81*'Eingabe Deutschlandfaktoren'!V78*1000</f>
        <v>0</v>
      </c>
      <c r="W99" s="101">
        <f>'Eingabe Kommune'!W81*'Eingabe Deutschlandfaktoren'!W78*1000</f>
        <v>0</v>
      </c>
      <c r="X99" s="101">
        <f>'Eingabe Kommune'!X81*'Eingabe Deutschlandfaktoren'!X78*1000</f>
        <v>0</v>
      </c>
      <c r="Y99" s="101">
        <f>'Eingabe Kommune'!Y81*'Eingabe Deutschlandfaktoren'!Y78*1000</f>
        <v>0</v>
      </c>
    </row>
    <row r="100" spans="1:25" s="102" customFormat="1" outlineLevel="1" x14ac:dyDescent="0.2">
      <c r="A100" s="49" t="s">
        <v>83</v>
      </c>
      <c r="B100" s="49" t="s">
        <v>181</v>
      </c>
      <c r="C100" s="49" t="s">
        <v>247</v>
      </c>
      <c r="D100" s="3" t="s">
        <v>188</v>
      </c>
      <c r="E100" s="108">
        <f>'Eingabe Deutschlandfaktoren'!E72*'Eingabe Kommune'!E89/10000*1000</f>
        <v>65886322.929999992</v>
      </c>
      <c r="F100" s="108">
        <f>'Eingabe Deutschlandfaktoren'!F72*'Eingabe Kommune'!F89/10000*1000</f>
        <v>0</v>
      </c>
      <c r="G100" s="108">
        <f>'Eingabe Deutschlandfaktoren'!G72*'Eingabe Kommune'!G89/10000*1000</f>
        <v>0</v>
      </c>
      <c r="H100" s="108">
        <f>'Eingabe Deutschlandfaktoren'!H72*'Eingabe Kommune'!H89/10000*1000</f>
        <v>0</v>
      </c>
      <c r="I100" s="108">
        <f>'Eingabe Deutschlandfaktoren'!I72*'Eingabe Kommune'!I89/10000*1000</f>
        <v>0</v>
      </c>
      <c r="J100" s="108">
        <f>'Eingabe Deutschlandfaktoren'!J72*'Eingabe Kommune'!J89/10000*1000</f>
        <v>0</v>
      </c>
      <c r="K100" s="108">
        <f>'Eingabe Deutschlandfaktoren'!K72*'Eingabe Kommune'!K89/10000*1000</f>
        <v>0</v>
      </c>
      <c r="L100" s="108">
        <f>'Eingabe Deutschlandfaktoren'!L72*'Eingabe Kommune'!L89/10000*1000</f>
        <v>0</v>
      </c>
      <c r="M100" s="108">
        <f>'Eingabe Deutschlandfaktoren'!M72*'Eingabe Kommune'!M89/10000*1000</f>
        <v>0</v>
      </c>
      <c r="N100" s="108">
        <f>'Eingabe Deutschlandfaktoren'!N72*'Eingabe Kommune'!N89/10000*1000</f>
        <v>0</v>
      </c>
      <c r="O100" s="108">
        <f>'Eingabe Deutschlandfaktoren'!O72*'Eingabe Kommune'!O89/10000*1000</f>
        <v>0</v>
      </c>
      <c r="P100" s="101">
        <f>'Eingabe Deutschlandfaktoren'!P72*'Eingabe Kommune'!P89/10000*1000</f>
        <v>0</v>
      </c>
      <c r="Q100" s="101">
        <f>'Eingabe Deutschlandfaktoren'!Q72*'Eingabe Kommune'!Q89/10000*1000</f>
        <v>0</v>
      </c>
      <c r="R100" s="101">
        <f>'Eingabe Deutschlandfaktoren'!R72*'Eingabe Kommune'!R89/10000*1000</f>
        <v>0</v>
      </c>
      <c r="S100" s="101">
        <f>'Eingabe Deutschlandfaktoren'!S72*'Eingabe Kommune'!S89/10000*1000</f>
        <v>0</v>
      </c>
      <c r="T100" s="101">
        <f>'Eingabe Deutschlandfaktoren'!T72*'Eingabe Kommune'!T89/10000*1000</f>
        <v>0</v>
      </c>
      <c r="U100" s="101">
        <f>'Eingabe Deutschlandfaktoren'!U72*'Eingabe Kommune'!U89/10000*1000</f>
        <v>0</v>
      </c>
      <c r="V100" s="101">
        <f>'Eingabe Deutschlandfaktoren'!V72*'Eingabe Kommune'!V89/10000*1000</f>
        <v>0</v>
      </c>
      <c r="W100" s="101">
        <f>'Eingabe Deutschlandfaktoren'!W72*'Eingabe Kommune'!W89/10000*1000</f>
        <v>0</v>
      </c>
      <c r="X100" s="101">
        <f>'Eingabe Deutschlandfaktoren'!X72*'Eingabe Kommune'!X89/10000*1000</f>
        <v>0</v>
      </c>
      <c r="Y100" s="101">
        <f>'Eingabe Deutschlandfaktoren'!Y72*'Eingabe Kommune'!Y89/10000*1000</f>
        <v>0</v>
      </c>
    </row>
    <row r="101" spans="1:25" outlineLevel="1" x14ac:dyDescent="0.2">
      <c r="A101" s="49" t="s">
        <v>83</v>
      </c>
      <c r="B101" s="49" t="s">
        <v>176</v>
      </c>
      <c r="C101" s="50" t="s">
        <v>92</v>
      </c>
      <c r="D101" s="3" t="s">
        <v>188</v>
      </c>
      <c r="E101" s="38">
        <f>'Eingabe Deutschlandfaktoren'!E67*'Eingabe Kommune'!E90/10000*1000</f>
        <v>3589271.4</v>
      </c>
      <c r="F101" s="38">
        <f>'Eingabe Deutschlandfaktoren'!F67*'Eingabe Kommune'!F90/10000*1000</f>
        <v>0</v>
      </c>
      <c r="G101" s="38">
        <f>'Eingabe Deutschlandfaktoren'!G67*'Eingabe Kommune'!G90/10000*1000</f>
        <v>0</v>
      </c>
      <c r="H101" s="38">
        <f>'Eingabe Deutschlandfaktoren'!H67*'Eingabe Kommune'!H90/10000*1000</f>
        <v>0</v>
      </c>
      <c r="I101" s="38">
        <f>'Eingabe Deutschlandfaktoren'!I67*'Eingabe Kommune'!I90/10000*1000</f>
        <v>0</v>
      </c>
      <c r="J101" s="38">
        <f>'Eingabe Deutschlandfaktoren'!J67*'Eingabe Kommune'!J90/10000*1000</f>
        <v>0</v>
      </c>
      <c r="K101" s="38">
        <f>'Eingabe Deutschlandfaktoren'!K67*'Eingabe Kommune'!K90/10000*1000</f>
        <v>0</v>
      </c>
      <c r="L101" s="38">
        <f>'Eingabe Deutschlandfaktoren'!L67*'Eingabe Kommune'!L90/10000*1000</f>
        <v>0</v>
      </c>
      <c r="M101" s="38">
        <f>'Eingabe Deutschlandfaktoren'!M67*'Eingabe Kommune'!M90/10000*1000</f>
        <v>0</v>
      </c>
      <c r="N101" s="38">
        <f>'Eingabe Deutschlandfaktoren'!N67*'Eingabe Kommune'!N90/10000*1000</f>
        <v>0</v>
      </c>
      <c r="O101" s="38">
        <f>'Eingabe Deutschlandfaktoren'!O67*'Eingabe Kommune'!O90/10000*1000</f>
        <v>0</v>
      </c>
      <c r="P101" s="38">
        <f>'Eingabe Deutschlandfaktoren'!P67*'Eingabe Kommune'!P90/10000*1000</f>
        <v>0</v>
      </c>
      <c r="Q101" s="38">
        <f>'Eingabe Deutschlandfaktoren'!Q67*'Eingabe Kommune'!Q90/10000*1000</f>
        <v>0</v>
      </c>
      <c r="R101" s="38">
        <f>'Eingabe Deutschlandfaktoren'!R67*'Eingabe Kommune'!R90/10000*1000</f>
        <v>0</v>
      </c>
      <c r="S101" s="38">
        <f>'Eingabe Deutschlandfaktoren'!S67*'Eingabe Kommune'!S90/10000*1000</f>
        <v>0</v>
      </c>
      <c r="T101" s="38">
        <f>'Eingabe Deutschlandfaktoren'!T67*'Eingabe Kommune'!T90/10000*1000</f>
        <v>0</v>
      </c>
      <c r="U101" s="38">
        <f>'Eingabe Deutschlandfaktoren'!U67*'Eingabe Kommune'!U90/10000*1000</f>
        <v>0</v>
      </c>
      <c r="V101" s="38">
        <f>'Eingabe Deutschlandfaktoren'!V67*'Eingabe Kommune'!V90/10000*1000</f>
        <v>0</v>
      </c>
      <c r="W101" s="38">
        <f>'Eingabe Deutschlandfaktoren'!W67*'Eingabe Kommune'!W90/10000*1000</f>
        <v>0</v>
      </c>
      <c r="X101" s="38">
        <f>'Eingabe Deutschlandfaktoren'!X67*'Eingabe Kommune'!X90/10000*1000</f>
        <v>0</v>
      </c>
      <c r="Y101" s="38">
        <f>'Eingabe Deutschlandfaktoren'!Y67*'Eingabe Kommune'!Y90/10000*1000</f>
        <v>0</v>
      </c>
    </row>
    <row r="102" spans="1:25" outlineLevel="1" x14ac:dyDescent="0.2">
      <c r="A102" s="49" t="s">
        <v>83</v>
      </c>
      <c r="B102" s="49" t="s">
        <v>176</v>
      </c>
      <c r="C102" s="50" t="s">
        <v>93</v>
      </c>
      <c r="D102" s="3" t="s">
        <v>188</v>
      </c>
      <c r="E102" s="38">
        <f>'Eingabe Deutschlandfaktoren'!E68*'Eingabe Kommune'!E91/10000*1000</f>
        <v>249544.152</v>
      </c>
      <c r="F102" s="38">
        <f>'Eingabe Deutschlandfaktoren'!F68*'Eingabe Kommune'!F91/10000*1000</f>
        <v>0</v>
      </c>
      <c r="G102" s="38">
        <f>'Eingabe Deutschlandfaktoren'!G68*'Eingabe Kommune'!G91/10000*1000</f>
        <v>0</v>
      </c>
      <c r="H102" s="38">
        <f>'Eingabe Deutschlandfaktoren'!H68*'Eingabe Kommune'!H91/10000*1000</f>
        <v>0</v>
      </c>
      <c r="I102" s="38">
        <f>'Eingabe Deutschlandfaktoren'!I68*'Eingabe Kommune'!I91/10000*1000</f>
        <v>0</v>
      </c>
      <c r="J102" s="38">
        <f>'Eingabe Deutschlandfaktoren'!J68*'Eingabe Kommune'!J91/10000*1000</f>
        <v>0</v>
      </c>
      <c r="K102" s="38">
        <f>'Eingabe Deutschlandfaktoren'!K68*'Eingabe Kommune'!K91/10000*1000</f>
        <v>0</v>
      </c>
      <c r="L102" s="38">
        <f>'Eingabe Deutschlandfaktoren'!L68*'Eingabe Kommune'!L91/10000*1000</f>
        <v>0</v>
      </c>
      <c r="M102" s="38">
        <f>'Eingabe Deutschlandfaktoren'!M68*'Eingabe Kommune'!M91/10000*1000</f>
        <v>0</v>
      </c>
      <c r="N102" s="38">
        <f>'Eingabe Deutschlandfaktoren'!N68*'Eingabe Kommune'!N91/10000*1000</f>
        <v>0</v>
      </c>
      <c r="O102" s="38">
        <f>'Eingabe Deutschlandfaktoren'!O68*'Eingabe Kommune'!O91/10000*1000</f>
        <v>0</v>
      </c>
      <c r="P102" s="38">
        <f>'Eingabe Deutschlandfaktoren'!P68*'Eingabe Kommune'!P91/10000*1000</f>
        <v>0</v>
      </c>
      <c r="Q102" s="38">
        <f>'Eingabe Deutschlandfaktoren'!Q68*'Eingabe Kommune'!Q91/10000*1000</f>
        <v>0</v>
      </c>
      <c r="R102" s="38">
        <f>'Eingabe Deutschlandfaktoren'!R68*'Eingabe Kommune'!R91/10000*1000</f>
        <v>0</v>
      </c>
      <c r="S102" s="38">
        <f>'Eingabe Deutschlandfaktoren'!S68*'Eingabe Kommune'!S91/10000*1000</f>
        <v>0</v>
      </c>
      <c r="T102" s="38">
        <f>'Eingabe Deutschlandfaktoren'!T68*'Eingabe Kommune'!T91/10000*1000</f>
        <v>0</v>
      </c>
      <c r="U102" s="38">
        <f>'Eingabe Deutschlandfaktoren'!U68*'Eingabe Kommune'!U91/10000*1000</f>
        <v>0</v>
      </c>
      <c r="V102" s="38">
        <f>'Eingabe Deutschlandfaktoren'!V68*'Eingabe Kommune'!V91/10000*1000</f>
        <v>0</v>
      </c>
      <c r="W102" s="38">
        <f>'Eingabe Deutschlandfaktoren'!W68*'Eingabe Kommune'!W91/10000*1000</f>
        <v>0</v>
      </c>
      <c r="X102" s="38">
        <f>'Eingabe Deutschlandfaktoren'!X68*'Eingabe Kommune'!X91/10000*1000</f>
        <v>0</v>
      </c>
      <c r="Y102" s="38">
        <f>'Eingabe Deutschlandfaktoren'!Y68*'Eingabe Kommune'!Y91/10000*1000</f>
        <v>0</v>
      </c>
    </row>
    <row r="103" spans="1:25" outlineLevel="1" x14ac:dyDescent="0.2">
      <c r="A103" s="49" t="s">
        <v>83</v>
      </c>
      <c r="B103" s="49" t="s">
        <v>176</v>
      </c>
      <c r="C103" s="50" t="s">
        <v>94</v>
      </c>
      <c r="D103" s="3" t="s">
        <v>188</v>
      </c>
      <c r="E103" s="38">
        <f>'Eingabe Deutschlandfaktoren'!E69*'Eingabe Kommune'!E92/10000*1000</f>
        <v>-921791.2</v>
      </c>
      <c r="F103" s="38">
        <f>'Eingabe Deutschlandfaktoren'!F69*'Eingabe Kommune'!F92/10000*1000</f>
        <v>0</v>
      </c>
      <c r="G103" s="38">
        <f>'Eingabe Deutschlandfaktoren'!G69*'Eingabe Kommune'!G92/10000*1000</f>
        <v>0</v>
      </c>
      <c r="H103" s="38">
        <f>'Eingabe Deutschlandfaktoren'!H69*'Eingabe Kommune'!H92/10000*1000</f>
        <v>0</v>
      </c>
      <c r="I103" s="38">
        <f>'Eingabe Deutschlandfaktoren'!I69*'Eingabe Kommune'!I92/10000*1000</f>
        <v>0</v>
      </c>
      <c r="J103" s="38">
        <f>'Eingabe Deutschlandfaktoren'!J69*'Eingabe Kommune'!J92/10000*1000</f>
        <v>0</v>
      </c>
      <c r="K103" s="38">
        <f>'Eingabe Deutschlandfaktoren'!K69*'Eingabe Kommune'!K92/10000*1000</f>
        <v>0</v>
      </c>
      <c r="L103" s="38">
        <f>'Eingabe Deutschlandfaktoren'!L69*'Eingabe Kommune'!L92/10000*1000</f>
        <v>0</v>
      </c>
      <c r="M103" s="38">
        <f>'Eingabe Deutschlandfaktoren'!M69*'Eingabe Kommune'!M92/10000*1000</f>
        <v>0</v>
      </c>
      <c r="N103" s="38">
        <f>'Eingabe Deutschlandfaktoren'!N69*'Eingabe Kommune'!N92/10000*1000</f>
        <v>0</v>
      </c>
      <c r="O103" s="38">
        <f>'Eingabe Deutschlandfaktoren'!O69*'Eingabe Kommune'!O92/10000*1000</f>
        <v>0</v>
      </c>
      <c r="P103" s="38">
        <f>'Eingabe Deutschlandfaktoren'!P69*'Eingabe Kommune'!P92/10000*1000</f>
        <v>0</v>
      </c>
      <c r="Q103" s="38">
        <f>'Eingabe Deutschlandfaktoren'!Q69*'Eingabe Kommune'!Q92/10000*1000</f>
        <v>0</v>
      </c>
      <c r="R103" s="38">
        <f>'Eingabe Deutschlandfaktoren'!R69*'Eingabe Kommune'!R92/10000*1000</f>
        <v>0</v>
      </c>
      <c r="S103" s="38">
        <f>'Eingabe Deutschlandfaktoren'!S69*'Eingabe Kommune'!S92/10000*1000</f>
        <v>0</v>
      </c>
      <c r="T103" s="38">
        <f>'Eingabe Deutschlandfaktoren'!T69*'Eingabe Kommune'!T92/10000*1000</f>
        <v>0</v>
      </c>
      <c r="U103" s="38">
        <f>'Eingabe Deutschlandfaktoren'!U69*'Eingabe Kommune'!U92/10000*1000</f>
        <v>0</v>
      </c>
      <c r="V103" s="38">
        <f>'Eingabe Deutschlandfaktoren'!V69*'Eingabe Kommune'!V92/10000*1000</f>
        <v>0</v>
      </c>
      <c r="W103" s="38">
        <f>'Eingabe Deutschlandfaktoren'!W69*'Eingabe Kommune'!W92/10000*1000</f>
        <v>0</v>
      </c>
      <c r="X103" s="38">
        <f>'Eingabe Deutschlandfaktoren'!X69*'Eingabe Kommune'!X92/10000*1000</f>
        <v>0</v>
      </c>
      <c r="Y103" s="38">
        <f>'Eingabe Deutschlandfaktoren'!Y69*'Eingabe Kommune'!Y92/10000*1000</f>
        <v>0</v>
      </c>
    </row>
    <row r="104" spans="1:25" outlineLevel="1" x14ac:dyDescent="0.2">
      <c r="A104" s="49" t="s">
        <v>83</v>
      </c>
      <c r="B104" s="49" t="s">
        <v>176</v>
      </c>
      <c r="C104" s="50" t="s">
        <v>95</v>
      </c>
      <c r="D104" s="3" t="s">
        <v>188</v>
      </c>
      <c r="E104" s="38">
        <f>'Eingabe Deutschlandfaktoren'!E70*'Eingabe Kommune'!E93/10000*1000</f>
        <v>-14746</v>
      </c>
      <c r="F104" s="38">
        <f>'Eingabe Deutschlandfaktoren'!F70*'Eingabe Kommune'!F93/10000*1000</f>
        <v>0</v>
      </c>
      <c r="G104" s="38">
        <f>'Eingabe Deutschlandfaktoren'!G70*'Eingabe Kommune'!G93/10000*1000</f>
        <v>0</v>
      </c>
      <c r="H104" s="38">
        <f>'Eingabe Deutschlandfaktoren'!H70*'Eingabe Kommune'!H93/10000*1000</f>
        <v>0</v>
      </c>
      <c r="I104" s="38">
        <f>'Eingabe Deutschlandfaktoren'!I70*'Eingabe Kommune'!I93/10000*1000</f>
        <v>0</v>
      </c>
      <c r="J104" s="38">
        <f>'Eingabe Deutschlandfaktoren'!J70*'Eingabe Kommune'!J93/10000*1000</f>
        <v>0</v>
      </c>
      <c r="K104" s="38">
        <f>'Eingabe Deutschlandfaktoren'!K70*'Eingabe Kommune'!K93/10000*1000</f>
        <v>0</v>
      </c>
      <c r="L104" s="38">
        <f>'Eingabe Deutschlandfaktoren'!L70*'Eingabe Kommune'!L93/10000*1000</f>
        <v>0</v>
      </c>
      <c r="M104" s="38">
        <f>'Eingabe Deutschlandfaktoren'!M70*'Eingabe Kommune'!M93/10000*1000</f>
        <v>0</v>
      </c>
      <c r="N104" s="38">
        <f>'Eingabe Deutschlandfaktoren'!N70*'Eingabe Kommune'!N93/10000*1000</f>
        <v>0</v>
      </c>
      <c r="O104" s="38">
        <f>'Eingabe Deutschlandfaktoren'!O70*'Eingabe Kommune'!O93/10000*1000</f>
        <v>0</v>
      </c>
      <c r="P104" s="38">
        <f>'Eingabe Deutschlandfaktoren'!P70*'Eingabe Kommune'!P93/10000*1000</f>
        <v>0</v>
      </c>
      <c r="Q104" s="38">
        <f>'Eingabe Deutschlandfaktoren'!Q70*'Eingabe Kommune'!Q93/10000*1000</f>
        <v>0</v>
      </c>
      <c r="R104" s="38">
        <f>'Eingabe Deutschlandfaktoren'!R70*'Eingabe Kommune'!R93/10000*1000</f>
        <v>0</v>
      </c>
      <c r="S104" s="38">
        <f>'Eingabe Deutschlandfaktoren'!S70*'Eingabe Kommune'!S93/10000*1000</f>
        <v>0</v>
      </c>
      <c r="T104" s="38">
        <f>'Eingabe Deutschlandfaktoren'!T70*'Eingabe Kommune'!T93/10000*1000</f>
        <v>0</v>
      </c>
      <c r="U104" s="38">
        <f>'Eingabe Deutschlandfaktoren'!U70*'Eingabe Kommune'!U93/10000*1000</f>
        <v>0</v>
      </c>
      <c r="V104" s="38">
        <f>'Eingabe Deutschlandfaktoren'!V70*'Eingabe Kommune'!V93/10000*1000</f>
        <v>0</v>
      </c>
      <c r="W104" s="38">
        <f>'Eingabe Deutschlandfaktoren'!W70*'Eingabe Kommune'!W93/10000*1000</f>
        <v>0</v>
      </c>
      <c r="X104" s="38">
        <f>'Eingabe Deutschlandfaktoren'!X70*'Eingabe Kommune'!X93/10000*1000</f>
        <v>0</v>
      </c>
      <c r="Y104" s="38">
        <f>'Eingabe Deutschlandfaktoren'!Y70*'Eingabe Kommune'!Y93/10000*1000</f>
        <v>0</v>
      </c>
    </row>
    <row r="105" spans="1:25" outlineLevel="1" x14ac:dyDescent="0.2">
      <c r="A105" s="49" t="s">
        <v>83</v>
      </c>
      <c r="B105" s="49" t="s">
        <v>176</v>
      </c>
      <c r="C105" s="50" t="s">
        <v>96</v>
      </c>
      <c r="D105" s="3" t="s">
        <v>188</v>
      </c>
      <c r="E105" s="38">
        <f>'Eingabe Deutschlandfaktoren'!E71*'Eingabe Kommune'!E94/10000*1000</f>
        <v>-146061.6</v>
      </c>
      <c r="F105" s="38">
        <f>'Eingabe Deutschlandfaktoren'!F71*'Eingabe Kommune'!F94/10000*1000</f>
        <v>0</v>
      </c>
      <c r="G105" s="38">
        <f>'Eingabe Deutschlandfaktoren'!G71*'Eingabe Kommune'!G94/10000*1000</f>
        <v>0</v>
      </c>
      <c r="H105" s="38">
        <f>'Eingabe Deutschlandfaktoren'!H71*'Eingabe Kommune'!H94/10000*1000</f>
        <v>0</v>
      </c>
      <c r="I105" s="38">
        <f>'Eingabe Deutschlandfaktoren'!I71*'Eingabe Kommune'!I94/10000*1000</f>
        <v>0</v>
      </c>
      <c r="J105" s="38">
        <f>'Eingabe Deutschlandfaktoren'!J71*'Eingabe Kommune'!J94/10000*1000</f>
        <v>0</v>
      </c>
      <c r="K105" s="38">
        <f>'Eingabe Deutschlandfaktoren'!K71*'Eingabe Kommune'!K94/10000*1000</f>
        <v>0</v>
      </c>
      <c r="L105" s="38">
        <f>'Eingabe Deutschlandfaktoren'!L71*'Eingabe Kommune'!L94/10000*1000</f>
        <v>0</v>
      </c>
      <c r="M105" s="38">
        <f>'Eingabe Deutschlandfaktoren'!M71*'Eingabe Kommune'!M94/10000*1000</f>
        <v>0</v>
      </c>
      <c r="N105" s="38">
        <f>'Eingabe Deutschlandfaktoren'!N71*'Eingabe Kommune'!N94/10000*1000</f>
        <v>0</v>
      </c>
      <c r="O105" s="38">
        <f>'Eingabe Deutschlandfaktoren'!O71*'Eingabe Kommune'!O94/10000*1000</f>
        <v>0</v>
      </c>
      <c r="P105" s="38">
        <f>'Eingabe Deutschlandfaktoren'!P71*'Eingabe Kommune'!P94/10000*1000</f>
        <v>0</v>
      </c>
      <c r="Q105" s="38">
        <f>'Eingabe Deutschlandfaktoren'!Q71*'Eingabe Kommune'!Q94/10000*1000</f>
        <v>0</v>
      </c>
      <c r="R105" s="38">
        <f>'Eingabe Deutschlandfaktoren'!R71*'Eingabe Kommune'!R94/10000*1000</f>
        <v>0</v>
      </c>
      <c r="S105" s="38">
        <f>'Eingabe Deutschlandfaktoren'!S71*'Eingabe Kommune'!S94/10000*1000</f>
        <v>0</v>
      </c>
      <c r="T105" s="38">
        <f>'Eingabe Deutschlandfaktoren'!T71*'Eingabe Kommune'!T94/10000*1000</f>
        <v>0</v>
      </c>
      <c r="U105" s="38">
        <f>'Eingabe Deutschlandfaktoren'!U71*'Eingabe Kommune'!U94/10000*1000</f>
        <v>0</v>
      </c>
      <c r="V105" s="38">
        <f>'Eingabe Deutschlandfaktoren'!V71*'Eingabe Kommune'!V94/10000*1000</f>
        <v>0</v>
      </c>
      <c r="W105" s="38">
        <f>'Eingabe Deutschlandfaktoren'!W71*'Eingabe Kommune'!W94/10000*1000</f>
        <v>0</v>
      </c>
      <c r="X105" s="38">
        <f>'Eingabe Deutschlandfaktoren'!X71*'Eingabe Kommune'!X94/10000*1000</f>
        <v>0</v>
      </c>
      <c r="Y105" s="38">
        <f>'Eingabe Deutschlandfaktoren'!Y71*'Eingabe Kommune'!Y94/10000*1000</f>
        <v>0</v>
      </c>
    </row>
    <row r="106" spans="1:25" outlineLevel="1" x14ac:dyDescent="0.2">
      <c r="A106" s="49" t="s">
        <v>83</v>
      </c>
      <c r="B106" s="49" t="s">
        <v>84</v>
      </c>
      <c r="C106" s="49" t="s">
        <v>85</v>
      </c>
      <c r="D106" s="3" t="s">
        <v>188</v>
      </c>
      <c r="E106" s="38">
        <f>'Eingabe Deutschlandfaktoren'!E79*'Eingabe Kommune'!E84*10</f>
        <v>-22685</v>
      </c>
      <c r="F106" s="38">
        <f>'Eingabe Deutschlandfaktoren'!F79*'Eingabe Kommune'!F84*10</f>
        <v>0</v>
      </c>
      <c r="G106" s="38">
        <f>'Eingabe Deutschlandfaktoren'!G79*'Eingabe Kommune'!G84*10</f>
        <v>0</v>
      </c>
      <c r="H106" s="38">
        <f>'Eingabe Deutschlandfaktoren'!H79*'Eingabe Kommune'!H84*10</f>
        <v>0</v>
      </c>
      <c r="I106" s="38">
        <f>'Eingabe Deutschlandfaktoren'!I79*'Eingabe Kommune'!I84*10</f>
        <v>0</v>
      </c>
      <c r="J106" s="38">
        <f>'Eingabe Deutschlandfaktoren'!J79*'Eingabe Kommune'!J84*10</f>
        <v>0</v>
      </c>
      <c r="K106" s="38">
        <f>'Eingabe Deutschlandfaktoren'!K79*'Eingabe Kommune'!K84*10</f>
        <v>0</v>
      </c>
      <c r="L106" s="38">
        <f>'Eingabe Deutschlandfaktoren'!L79*'Eingabe Kommune'!L84*10</f>
        <v>0</v>
      </c>
      <c r="M106" s="38">
        <f>'Eingabe Deutschlandfaktoren'!M79*'Eingabe Kommune'!M84*10</f>
        <v>0</v>
      </c>
      <c r="N106" s="38">
        <f>'Eingabe Deutschlandfaktoren'!N79*'Eingabe Kommune'!N84*10</f>
        <v>0</v>
      </c>
      <c r="O106" s="38">
        <f>'Eingabe Deutschlandfaktoren'!O79*'Eingabe Kommune'!O84*10</f>
        <v>0</v>
      </c>
      <c r="P106" s="38">
        <f>'Eingabe Deutschlandfaktoren'!P79*'Eingabe Kommune'!P84</f>
        <v>0</v>
      </c>
      <c r="Q106" s="38">
        <f>'Eingabe Deutschlandfaktoren'!Q79*'Eingabe Kommune'!Q84</f>
        <v>0</v>
      </c>
      <c r="R106" s="38">
        <f>'Eingabe Deutschlandfaktoren'!R79*'Eingabe Kommune'!R84</f>
        <v>0</v>
      </c>
      <c r="S106" s="38">
        <f>'Eingabe Deutschlandfaktoren'!S79*'Eingabe Kommune'!S84</f>
        <v>0</v>
      </c>
      <c r="T106" s="38">
        <f>'Eingabe Deutschlandfaktoren'!T79*'Eingabe Kommune'!T84</f>
        <v>0</v>
      </c>
      <c r="U106" s="38">
        <f>'Eingabe Deutschlandfaktoren'!U79*'Eingabe Kommune'!U84</f>
        <v>0</v>
      </c>
      <c r="V106" s="38">
        <f>'Eingabe Deutschlandfaktoren'!V79*'Eingabe Kommune'!V84</f>
        <v>0</v>
      </c>
      <c r="W106" s="38">
        <f>'Eingabe Deutschlandfaktoren'!W79*'Eingabe Kommune'!W84</f>
        <v>0</v>
      </c>
      <c r="X106" s="38">
        <f>'Eingabe Deutschlandfaktoren'!X79*'Eingabe Kommune'!X84</f>
        <v>0</v>
      </c>
      <c r="Y106" s="38">
        <f>'Eingabe Deutschlandfaktoren'!Y79*'Eingabe Kommune'!Y84</f>
        <v>0</v>
      </c>
    </row>
    <row r="107" spans="1:25" outlineLevel="1" x14ac:dyDescent="0.2">
      <c r="A107" s="49" t="s">
        <v>83</v>
      </c>
      <c r="B107" s="49" t="s">
        <v>84</v>
      </c>
      <c r="C107" s="49" t="s">
        <v>86</v>
      </c>
      <c r="D107" s="3" t="s">
        <v>188</v>
      </c>
      <c r="E107" s="38">
        <f>'Eingabe Deutschlandfaktoren'!E80*'Eingabe Kommune'!E85*10+20*'Eingabe Deutschlandfaktoren'!E79*'Eingabe Kommune'!E85</f>
        <v>-567580</v>
      </c>
      <c r="F107" s="38">
        <f>'Eingabe Deutschlandfaktoren'!F80*'Eingabe Kommune'!F85*10+20*'Eingabe Deutschlandfaktoren'!F79*'Eingabe Kommune'!F85</f>
        <v>0</v>
      </c>
      <c r="G107" s="38">
        <f>'Eingabe Deutschlandfaktoren'!G80*'Eingabe Kommune'!G85*10+20*'Eingabe Deutschlandfaktoren'!G79*'Eingabe Kommune'!G85</f>
        <v>0</v>
      </c>
      <c r="H107" s="38">
        <f>'Eingabe Deutschlandfaktoren'!H80*'Eingabe Kommune'!H85*10+20*'Eingabe Deutschlandfaktoren'!H79*'Eingabe Kommune'!H85</f>
        <v>0</v>
      </c>
      <c r="I107" s="38">
        <f>'Eingabe Deutschlandfaktoren'!I80*'Eingabe Kommune'!I85*10+20*'Eingabe Deutschlandfaktoren'!I79*'Eingabe Kommune'!I85</f>
        <v>0</v>
      </c>
      <c r="J107" s="38">
        <f>'Eingabe Deutschlandfaktoren'!J80*'Eingabe Kommune'!J85*10+20*'Eingabe Deutschlandfaktoren'!J79*'Eingabe Kommune'!J85</f>
        <v>0</v>
      </c>
      <c r="K107" s="38">
        <f>'Eingabe Deutschlandfaktoren'!K80*'Eingabe Kommune'!K85*10+20*'Eingabe Deutschlandfaktoren'!K79*'Eingabe Kommune'!K85</f>
        <v>0</v>
      </c>
      <c r="L107" s="38">
        <f>'Eingabe Deutschlandfaktoren'!L80*'Eingabe Kommune'!L85*10+20*'Eingabe Deutschlandfaktoren'!L79*'Eingabe Kommune'!L85</f>
        <v>0</v>
      </c>
      <c r="M107" s="38">
        <f>'Eingabe Deutschlandfaktoren'!M80*'Eingabe Kommune'!M85*10+20*'Eingabe Deutschlandfaktoren'!M79*'Eingabe Kommune'!M85</f>
        <v>0</v>
      </c>
      <c r="N107" s="38">
        <f>'Eingabe Deutschlandfaktoren'!N80*'Eingabe Kommune'!N85*10+20*'Eingabe Deutschlandfaktoren'!N79*'Eingabe Kommune'!N85</f>
        <v>0</v>
      </c>
      <c r="O107" s="38">
        <f>'Eingabe Deutschlandfaktoren'!O80*'Eingabe Kommune'!O85*10+20*'Eingabe Deutschlandfaktoren'!O79*'Eingabe Kommune'!O85</f>
        <v>0</v>
      </c>
      <c r="P107" s="38">
        <f>'Eingabe Deutschlandfaktoren'!P80*'Eingabe Kommune'!P85</f>
        <v>0</v>
      </c>
      <c r="Q107" s="38">
        <f>'Eingabe Deutschlandfaktoren'!Q80*'Eingabe Kommune'!Q85</f>
        <v>0</v>
      </c>
      <c r="R107" s="38">
        <f>'Eingabe Deutschlandfaktoren'!R80*'Eingabe Kommune'!R85</f>
        <v>0</v>
      </c>
      <c r="S107" s="38">
        <f>'Eingabe Deutschlandfaktoren'!S80*'Eingabe Kommune'!S85</f>
        <v>0</v>
      </c>
      <c r="T107" s="38">
        <f>'Eingabe Deutschlandfaktoren'!T80*'Eingabe Kommune'!T85</f>
        <v>0</v>
      </c>
      <c r="U107" s="38">
        <f>'Eingabe Deutschlandfaktoren'!U80*'Eingabe Kommune'!U85</f>
        <v>0</v>
      </c>
      <c r="V107" s="38">
        <f>'Eingabe Deutschlandfaktoren'!V80*'Eingabe Kommune'!V85</f>
        <v>0</v>
      </c>
      <c r="W107" s="38">
        <f>'Eingabe Deutschlandfaktoren'!W80*'Eingabe Kommune'!W85</f>
        <v>0</v>
      </c>
      <c r="X107" s="38">
        <f>'Eingabe Deutschlandfaktoren'!X80*'Eingabe Kommune'!X85</f>
        <v>0</v>
      </c>
      <c r="Y107" s="38">
        <f>'Eingabe Deutschlandfaktoren'!Y80*'Eingabe Kommune'!Y85</f>
        <v>0</v>
      </c>
    </row>
    <row r="108" spans="1:25" outlineLevel="1" x14ac:dyDescent="0.2">
      <c r="A108" s="49" t="s">
        <v>83</v>
      </c>
      <c r="B108" s="49" t="s">
        <v>84</v>
      </c>
      <c r="C108" s="49" t="s">
        <v>87</v>
      </c>
      <c r="D108" s="3" t="s">
        <v>188</v>
      </c>
      <c r="E108" s="38">
        <f>'Eingabe Deutschlandfaktoren'!E81*'Eingabe Kommune'!E86*30+40*'Eingabe Kommune'!E86*'Eingabe Deutschlandfaktoren'!E80+20*'Eingabe Kommune'!E86*'Eingabe Deutschlandfaktoren'!E79</f>
        <v>-9283411</v>
      </c>
      <c r="F108" s="38">
        <f>'Eingabe Deutschlandfaktoren'!F81*'Eingabe Kommune'!F86*30+40*'Eingabe Kommune'!F86*'Eingabe Deutschlandfaktoren'!F80+20*'Eingabe Kommune'!F86*'Eingabe Deutschlandfaktoren'!F79</f>
        <v>0</v>
      </c>
      <c r="G108" s="38">
        <f>'Eingabe Deutschlandfaktoren'!G81*'Eingabe Kommune'!G86*30+40*'Eingabe Kommune'!G86*'Eingabe Deutschlandfaktoren'!G80+20*'Eingabe Kommune'!G86*'Eingabe Deutschlandfaktoren'!G79</f>
        <v>0</v>
      </c>
      <c r="H108" s="38">
        <f>'Eingabe Deutschlandfaktoren'!H81*'Eingabe Kommune'!H86*30+40*'Eingabe Kommune'!H86*'Eingabe Deutschlandfaktoren'!H80+20*'Eingabe Kommune'!H86*'Eingabe Deutschlandfaktoren'!H79</f>
        <v>0</v>
      </c>
      <c r="I108" s="38">
        <f>'Eingabe Deutschlandfaktoren'!I81*'Eingabe Kommune'!I86*30+40*'Eingabe Kommune'!I86*'Eingabe Deutschlandfaktoren'!I80+20*'Eingabe Kommune'!I86*'Eingabe Deutschlandfaktoren'!I79</f>
        <v>0</v>
      </c>
      <c r="J108" s="38">
        <f>'Eingabe Deutschlandfaktoren'!J81*'Eingabe Kommune'!J86*30+40*'Eingabe Kommune'!J86*'Eingabe Deutschlandfaktoren'!J80+20*'Eingabe Kommune'!J86*'Eingabe Deutschlandfaktoren'!J79</f>
        <v>0</v>
      </c>
      <c r="K108" s="38">
        <f>'Eingabe Deutschlandfaktoren'!K81*'Eingabe Kommune'!K86*30+40*'Eingabe Kommune'!K86*'Eingabe Deutschlandfaktoren'!K80+20*'Eingabe Kommune'!K86*'Eingabe Deutschlandfaktoren'!K79</f>
        <v>0</v>
      </c>
      <c r="L108" s="38">
        <f>'Eingabe Deutschlandfaktoren'!L81*'Eingabe Kommune'!L86*30+40*'Eingabe Kommune'!L86*'Eingabe Deutschlandfaktoren'!L80+20*'Eingabe Kommune'!L86*'Eingabe Deutschlandfaktoren'!L79</f>
        <v>0</v>
      </c>
      <c r="M108" s="38">
        <f>'Eingabe Deutschlandfaktoren'!M81*'Eingabe Kommune'!M86*30+40*'Eingabe Kommune'!M86*'Eingabe Deutschlandfaktoren'!M80+20*'Eingabe Kommune'!M86*'Eingabe Deutschlandfaktoren'!M79</f>
        <v>0</v>
      </c>
      <c r="N108" s="38">
        <f>'Eingabe Deutschlandfaktoren'!N81*'Eingabe Kommune'!N86*30+40*'Eingabe Kommune'!N86*'Eingabe Deutschlandfaktoren'!N80+20*'Eingabe Kommune'!N86*'Eingabe Deutschlandfaktoren'!N79</f>
        <v>0</v>
      </c>
      <c r="O108" s="38">
        <f>'Eingabe Deutschlandfaktoren'!O81*'Eingabe Kommune'!O86*30+40*'Eingabe Kommune'!O86*'Eingabe Deutschlandfaktoren'!O80+20*'Eingabe Kommune'!O86*'Eingabe Deutschlandfaktoren'!O79</f>
        <v>0</v>
      </c>
      <c r="P108" s="38">
        <f>'Eingabe Deutschlandfaktoren'!P81*'Eingabe Kommune'!P86</f>
        <v>0</v>
      </c>
      <c r="Q108" s="38">
        <f>'Eingabe Deutschlandfaktoren'!Q81*'Eingabe Kommune'!Q86</f>
        <v>0</v>
      </c>
      <c r="R108" s="38">
        <f>'Eingabe Deutschlandfaktoren'!R81*'Eingabe Kommune'!R86</f>
        <v>0</v>
      </c>
      <c r="S108" s="38">
        <f>'Eingabe Deutschlandfaktoren'!S81*'Eingabe Kommune'!S86</f>
        <v>0</v>
      </c>
      <c r="T108" s="38">
        <f>'Eingabe Deutschlandfaktoren'!T81*'Eingabe Kommune'!T86</f>
        <v>0</v>
      </c>
      <c r="U108" s="38">
        <f>'Eingabe Deutschlandfaktoren'!U81*'Eingabe Kommune'!U86</f>
        <v>0</v>
      </c>
      <c r="V108" s="38">
        <f>'Eingabe Deutschlandfaktoren'!V81*'Eingabe Kommune'!V86</f>
        <v>0</v>
      </c>
      <c r="W108" s="38">
        <f>'Eingabe Deutschlandfaktoren'!W81*'Eingabe Kommune'!W86</f>
        <v>0</v>
      </c>
      <c r="X108" s="38">
        <f>'Eingabe Deutschlandfaktoren'!X81*'Eingabe Kommune'!X86</f>
        <v>0</v>
      </c>
      <c r="Y108" s="38">
        <f>'Eingabe Deutschlandfaktoren'!Y81*'Eingabe Kommune'!Y86</f>
        <v>0</v>
      </c>
    </row>
    <row r="109" spans="1:25" outlineLevel="1" x14ac:dyDescent="0.2">
      <c r="A109" s="49" t="s">
        <v>83</v>
      </c>
      <c r="B109" s="49" t="s">
        <v>84</v>
      </c>
      <c r="C109" s="49" t="s">
        <v>88</v>
      </c>
      <c r="D109" s="3" t="s">
        <v>188</v>
      </c>
      <c r="E109" s="38">
        <f>'Eingabe Deutschlandfaktoren'!E82*'Eingabe Kommune'!E87*20+60*'Eingabe Kommune'!E87*'Eingabe Deutschlandfaktoren'!E81+20*'Eingabe Deutschlandfaktoren'!E80*'Eingabe Kommune'!E87+'Eingabe Kommune'!E87*20*'Eingabe Deutschlandfaktoren'!E79</f>
        <v>-2606306</v>
      </c>
      <c r="F109" s="38">
        <f>'Eingabe Deutschlandfaktoren'!F82*'Eingabe Kommune'!F87*20+60*'Eingabe Kommune'!F87*'Eingabe Deutschlandfaktoren'!F81+20*'Eingabe Deutschlandfaktoren'!F80*'Eingabe Kommune'!F87+'Eingabe Kommune'!F87*20*'Eingabe Deutschlandfaktoren'!F79</f>
        <v>0</v>
      </c>
      <c r="G109" s="38">
        <f>'Eingabe Deutschlandfaktoren'!G82*'Eingabe Kommune'!G87*20+60*'Eingabe Kommune'!G87*'Eingabe Deutschlandfaktoren'!G81+20*'Eingabe Deutschlandfaktoren'!G80*'Eingabe Kommune'!G87+'Eingabe Kommune'!G87*20*'Eingabe Deutschlandfaktoren'!G79</f>
        <v>0</v>
      </c>
      <c r="H109" s="38">
        <f>'Eingabe Deutschlandfaktoren'!H82*'Eingabe Kommune'!H87*20+60*'Eingabe Kommune'!H87*'Eingabe Deutschlandfaktoren'!H81+20*'Eingabe Deutschlandfaktoren'!H80*'Eingabe Kommune'!H87+'Eingabe Kommune'!H87*20*'Eingabe Deutschlandfaktoren'!H79</f>
        <v>0</v>
      </c>
      <c r="I109" s="38">
        <f>'Eingabe Deutschlandfaktoren'!I82*'Eingabe Kommune'!I87*20+60*'Eingabe Kommune'!I87*'Eingabe Deutschlandfaktoren'!I81+20*'Eingabe Deutschlandfaktoren'!I80*'Eingabe Kommune'!I87+'Eingabe Kommune'!I87*20*'Eingabe Deutschlandfaktoren'!I79</f>
        <v>0</v>
      </c>
      <c r="J109" s="38">
        <f>'Eingabe Deutschlandfaktoren'!J82*'Eingabe Kommune'!J87*20+60*'Eingabe Kommune'!J87*'Eingabe Deutschlandfaktoren'!J81+20*'Eingabe Deutschlandfaktoren'!J80*'Eingabe Kommune'!J87+'Eingabe Kommune'!J87*20*'Eingabe Deutschlandfaktoren'!J79</f>
        <v>0</v>
      </c>
      <c r="K109" s="38">
        <f>'Eingabe Deutschlandfaktoren'!K82*'Eingabe Kommune'!K87*20+60*'Eingabe Kommune'!K87*'Eingabe Deutschlandfaktoren'!K81+20*'Eingabe Deutschlandfaktoren'!K80*'Eingabe Kommune'!K87+'Eingabe Kommune'!K87*20*'Eingabe Deutschlandfaktoren'!K79</f>
        <v>0</v>
      </c>
      <c r="L109" s="38">
        <f>'Eingabe Deutschlandfaktoren'!L82*'Eingabe Kommune'!L87*20+60*'Eingabe Kommune'!L87*'Eingabe Deutschlandfaktoren'!L81+20*'Eingabe Deutschlandfaktoren'!L80*'Eingabe Kommune'!L87+'Eingabe Kommune'!L87*20*'Eingabe Deutschlandfaktoren'!L79</f>
        <v>0</v>
      </c>
      <c r="M109" s="38">
        <f>'Eingabe Deutschlandfaktoren'!M82*'Eingabe Kommune'!M87*20+60*'Eingabe Kommune'!M87*'Eingabe Deutschlandfaktoren'!M81+20*'Eingabe Deutschlandfaktoren'!M80*'Eingabe Kommune'!M87+'Eingabe Kommune'!M87*20*'Eingabe Deutschlandfaktoren'!M79</f>
        <v>0</v>
      </c>
      <c r="N109" s="38">
        <f>'Eingabe Deutschlandfaktoren'!N82*'Eingabe Kommune'!N87*20+60*'Eingabe Kommune'!N87*'Eingabe Deutschlandfaktoren'!N81+20*'Eingabe Deutschlandfaktoren'!N80*'Eingabe Kommune'!N87+'Eingabe Kommune'!N87*20*'Eingabe Deutschlandfaktoren'!N79</f>
        <v>0</v>
      </c>
      <c r="O109" s="38">
        <f>'Eingabe Deutschlandfaktoren'!O82*'Eingabe Kommune'!O87*20+60*'Eingabe Kommune'!O87*'Eingabe Deutschlandfaktoren'!O81+20*'Eingabe Deutschlandfaktoren'!O80*'Eingabe Kommune'!O87+'Eingabe Kommune'!O87*20*'Eingabe Deutschlandfaktoren'!O79</f>
        <v>0</v>
      </c>
      <c r="P109" s="38">
        <f>'Eingabe Deutschlandfaktoren'!P82*'Eingabe Kommune'!P87</f>
        <v>0</v>
      </c>
      <c r="Q109" s="38">
        <f>'Eingabe Deutschlandfaktoren'!Q82*'Eingabe Kommune'!Q87</f>
        <v>0</v>
      </c>
      <c r="R109" s="38">
        <f>'Eingabe Deutschlandfaktoren'!R82*'Eingabe Kommune'!R87</f>
        <v>0</v>
      </c>
      <c r="S109" s="38">
        <f>'Eingabe Deutschlandfaktoren'!S82*'Eingabe Kommune'!S87</f>
        <v>0</v>
      </c>
      <c r="T109" s="38">
        <f>'Eingabe Deutschlandfaktoren'!T82*'Eingabe Kommune'!T87</f>
        <v>0</v>
      </c>
      <c r="U109" s="38">
        <f>'Eingabe Deutschlandfaktoren'!U82*'Eingabe Kommune'!U87</f>
        <v>0</v>
      </c>
      <c r="V109" s="38">
        <f>'Eingabe Deutschlandfaktoren'!V82*'Eingabe Kommune'!V87</f>
        <v>0</v>
      </c>
      <c r="W109" s="38">
        <f>'Eingabe Deutschlandfaktoren'!W82*'Eingabe Kommune'!W87</f>
        <v>0</v>
      </c>
      <c r="X109" s="38">
        <f>'Eingabe Deutschlandfaktoren'!X82*'Eingabe Kommune'!X87</f>
        <v>0</v>
      </c>
      <c r="Y109" s="38">
        <f>'Eingabe Deutschlandfaktoren'!Y82*'Eingabe Kommune'!Y87</f>
        <v>0</v>
      </c>
    </row>
    <row r="110" spans="1:25" outlineLevel="1" x14ac:dyDescent="0.2">
      <c r="A110" s="49" t="s">
        <v>83</v>
      </c>
      <c r="B110" s="49" t="s">
        <v>84</v>
      </c>
      <c r="C110" s="49" t="s">
        <v>89</v>
      </c>
      <c r="D110" s="3" t="s">
        <v>188</v>
      </c>
      <c r="E110" s="38">
        <f>'Eingabe Deutschlandfaktoren'!E83*'Eingabe Kommune'!E88*30+40*'Eingabe Kommune'!E88*'Eingabe Deutschlandfaktoren'!E82+60*'Eingabe Kommune'!E88*'Eingabe Deutschlandfaktoren'!E81+'Eingabe Kommune'!E88*20*'Eingabe Deutschlandfaktoren'!E80+'Eingabe Kommune'!E88*20*'Eingabe Deutschlandfaktoren'!E79</f>
        <v>-611455</v>
      </c>
      <c r="F110" s="38">
        <f>'Eingabe Deutschlandfaktoren'!F83*'Eingabe Kommune'!F88*30+40*'Eingabe Kommune'!F88*'Eingabe Deutschlandfaktoren'!F82+60*'Eingabe Kommune'!F88*'Eingabe Deutschlandfaktoren'!F81+'Eingabe Kommune'!F88*20*'Eingabe Deutschlandfaktoren'!F80+'Eingabe Kommune'!F88*20*'Eingabe Deutschlandfaktoren'!F79</f>
        <v>0</v>
      </c>
      <c r="G110" s="38">
        <f>'Eingabe Deutschlandfaktoren'!G83*'Eingabe Kommune'!G88*30+40*'Eingabe Kommune'!G88*'Eingabe Deutschlandfaktoren'!G82+60*'Eingabe Kommune'!G88*'Eingabe Deutschlandfaktoren'!G81+'Eingabe Kommune'!G88*20*'Eingabe Deutschlandfaktoren'!G80+'Eingabe Kommune'!G88*20*'Eingabe Deutschlandfaktoren'!G79</f>
        <v>0</v>
      </c>
      <c r="H110" s="38">
        <f>'Eingabe Deutschlandfaktoren'!H83*'Eingabe Kommune'!H88*30+40*'Eingabe Kommune'!H88*'Eingabe Deutschlandfaktoren'!H82+60*'Eingabe Kommune'!H88*'Eingabe Deutschlandfaktoren'!H81+'Eingabe Kommune'!H88*20*'Eingabe Deutschlandfaktoren'!H80+'Eingabe Kommune'!H88*20*'Eingabe Deutschlandfaktoren'!H79</f>
        <v>0</v>
      </c>
      <c r="I110" s="38">
        <f>'Eingabe Deutschlandfaktoren'!I83*'Eingabe Kommune'!I88*30+40*'Eingabe Kommune'!I88*'Eingabe Deutschlandfaktoren'!I82+60*'Eingabe Kommune'!I88*'Eingabe Deutschlandfaktoren'!I81+'Eingabe Kommune'!I88*20*'Eingabe Deutschlandfaktoren'!I80+'Eingabe Kommune'!I88*20*'Eingabe Deutschlandfaktoren'!I79</f>
        <v>0</v>
      </c>
      <c r="J110" s="38">
        <f>'Eingabe Deutschlandfaktoren'!J83*'Eingabe Kommune'!J88*30+40*'Eingabe Kommune'!J88*'Eingabe Deutschlandfaktoren'!J82+60*'Eingabe Kommune'!J88*'Eingabe Deutschlandfaktoren'!J81+'Eingabe Kommune'!J88*20*'Eingabe Deutschlandfaktoren'!J80+'Eingabe Kommune'!J88*20*'Eingabe Deutschlandfaktoren'!J79</f>
        <v>0</v>
      </c>
      <c r="K110" s="38">
        <f>'Eingabe Deutschlandfaktoren'!K83*'Eingabe Kommune'!K88*30+40*'Eingabe Kommune'!K88*'Eingabe Deutschlandfaktoren'!K82+60*'Eingabe Kommune'!K88*'Eingabe Deutschlandfaktoren'!K81+'Eingabe Kommune'!K88*20*'Eingabe Deutschlandfaktoren'!K80+'Eingabe Kommune'!K88*20*'Eingabe Deutschlandfaktoren'!K79</f>
        <v>0</v>
      </c>
      <c r="L110" s="38">
        <f>'Eingabe Deutschlandfaktoren'!L83*'Eingabe Kommune'!L88*30+40*'Eingabe Kommune'!L88*'Eingabe Deutschlandfaktoren'!L82+60*'Eingabe Kommune'!L88*'Eingabe Deutschlandfaktoren'!L81+'Eingabe Kommune'!L88*20*'Eingabe Deutschlandfaktoren'!L80+'Eingabe Kommune'!L88*20*'Eingabe Deutschlandfaktoren'!L79</f>
        <v>0</v>
      </c>
      <c r="M110" s="38">
        <f>'Eingabe Deutschlandfaktoren'!M83*'Eingabe Kommune'!M88*30+40*'Eingabe Kommune'!M88*'Eingabe Deutschlandfaktoren'!M82+60*'Eingabe Kommune'!M88*'Eingabe Deutschlandfaktoren'!M81+'Eingabe Kommune'!M88*20*'Eingabe Deutschlandfaktoren'!M80+'Eingabe Kommune'!M88*20*'Eingabe Deutschlandfaktoren'!M79</f>
        <v>0</v>
      </c>
      <c r="N110" s="38">
        <f>'Eingabe Deutschlandfaktoren'!N83*'Eingabe Kommune'!N88*30+40*'Eingabe Kommune'!N88*'Eingabe Deutschlandfaktoren'!N82+60*'Eingabe Kommune'!N88*'Eingabe Deutschlandfaktoren'!N81+'Eingabe Kommune'!N88*20*'Eingabe Deutschlandfaktoren'!N80+'Eingabe Kommune'!N88*20*'Eingabe Deutschlandfaktoren'!N79</f>
        <v>0</v>
      </c>
      <c r="O110" s="38">
        <f>'Eingabe Deutschlandfaktoren'!O83*'Eingabe Kommune'!O88*30+40*'Eingabe Kommune'!O88*'Eingabe Deutschlandfaktoren'!O82+60*'Eingabe Kommune'!O88*'Eingabe Deutschlandfaktoren'!O81+'Eingabe Kommune'!O88*20*'Eingabe Deutschlandfaktoren'!O80+'Eingabe Kommune'!O88*20*'Eingabe Deutschlandfaktoren'!O79</f>
        <v>0</v>
      </c>
      <c r="P110" s="38">
        <f>'Eingabe Deutschlandfaktoren'!P83*'Eingabe Kommune'!P88</f>
        <v>0</v>
      </c>
      <c r="Q110" s="38">
        <f>'Eingabe Deutschlandfaktoren'!Q83*'Eingabe Kommune'!Q88</f>
        <v>0</v>
      </c>
      <c r="R110" s="38">
        <f>'Eingabe Deutschlandfaktoren'!R83*'Eingabe Kommune'!R88</f>
        <v>0</v>
      </c>
      <c r="S110" s="38">
        <f>'Eingabe Deutschlandfaktoren'!S83*'Eingabe Kommune'!S88</f>
        <v>0</v>
      </c>
      <c r="T110" s="38">
        <f>'Eingabe Deutschlandfaktoren'!T83*'Eingabe Kommune'!T88</f>
        <v>0</v>
      </c>
      <c r="U110" s="38">
        <f>'Eingabe Deutschlandfaktoren'!U83*'Eingabe Kommune'!U88</f>
        <v>0</v>
      </c>
      <c r="V110" s="38">
        <f>'Eingabe Deutschlandfaktoren'!V83*'Eingabe Kommune'!V88</f>
        <v>0</v>
      </c>
      <c r="W110" s="38">
        <f>'Eingabe Deutschlandfaktoren'!W83*'Eingabe Kommune'!W88</f>
        <v>0</v>
      </c>
      <c r="X110" s="38">
        <f>'Eingabe Deutschlandfaktoren'!X83*'Eingabe Kommune'!X88</f>
        <v>0</v>
      </c>
      <c r="Y110" s="38">
        <f>'Eingabe Deutschlandfaktoren'!Y83*'Eingabe Kommune'!Y88</f>
        <v>0</v>
      </c>
    </row>
    <row r="114" spans="5:9" x14ac:dyDescent="0.2">
      <c r="E114" s="30"/>
      <c r="F114" s="30"/>
      <c r="G114" s="30"/>
      <c r="H114" s="30"/>
      <c r="I114" s="30"/>
    </row>
  </sheetData>
  <conditionalFormatting sqref="C74:C80">
    <cfRule type="containsText" dxfId="17" priority="1" operator="containsText" text="Scope 3">
      <formula>NOT(ISERROR(SEARCH("Scope 3",C74)))</formula>
    </cfRule>
    <cfRule type="containsText" dxfId="16" priority="2" operator="containsText" text="Scope 2">
      <formula>NOT(ISERROR(SEARCH("Scope 2",C74)))</formula>
    </cfRule>
    <cfRule type="containsText" dxfId="15" priority="3" operator="containsText" text="Scope 1">
      <formula>NOT(ISERROR(SEARCH("Scope 1",C74)))</formula>
    </cfRule>
  </conditionalFormatting>
  <pageMargins left="0.7" right="0.7" top="0.78740157499999996" bottom="0.78740157499999996"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A14516"/>
  <sheetViews>
    <sheetView zoomScaleNormal="100" workbookViewId="0">
      <pane ySplit="1" topLeftCell="A2" activePane="bottomLeft" state="frozen"/>
      <selection pane="bottomLeft" activeCell="D29" sqref="D29"/>
    </sheetView>
  </sheetViews>
  <sheetFormatPr baseColWidth="10" defaultColWidth="11.42578125" defaultRowHeight="12.75" outlineLevelRow="1" outlineLevelCol="1" x14ac:dyDescent="0.2"/>
  <cols>
    <col min="1" max="1" width="21.85546875" customWidth="1"/>
    <col min="2" max="2" width="37.7109375" bestFit="1" customWidth="1"/>
    <col min="3" max="3" width="20.28515625" customWidth="1"/>
    <col min="4" max="4" width="9.5703125" bestFit="1" customWidth="1"/>
    <col min="5" max="5" width="9.5703125" customWidth="1"/>
    <col min="6" max="9" width="11.140625" customWidth="1"/>
    <col min="10" max="26" width="11.140625" hidden="1" customWidth="1" outlineLevel="1"/>
    <col min="27" max="27" width="3.85546875" style="16" customWidth="1" collapsed="1"/>
    <col min="28" max="28" width="3.42578125" customWidth="1"/>
    <col min="39" max="39" width="3.42578125" customWidth="1"/>
    <col min="40" max="40" width="5" style="16" customWidth="1"/>
    <col min="41" max="41" width="3.42578125" customWidth="1"/>
    <col min="52" max="52" width="3.42578125" customWidth="1"/>
    <col min="53" max="235" width="11.42578125" style="16"/>
  </cols>
  <sheetData>
    <row r="1" spans="1:52" ht="18" x14ac:dyDescent="0.25">
      <c r="A1" s="22" t="s">
        <v>295</v>
      </c>
      <c r="B1" s="16"/>
      <c r="C1" s="16"/>
      <c r="D1" s="16"/>
      <c r="E1" s="16"/>
      <c r="F1" s="16"/>
      <c r="G1" s="16"/>
      <c r="H1" s="16"/>
      <c r="I1" s="16"/>
      <c r="J1" s="16"/>
      <c r="K1" s="16"/>
      <c r="L1" s="16"/>
      <c r="M1" s="16"/>
      <c r="N1" s="16"/>
      <c r="O1" s="16"/>
      <c r="P1" s="16"/>
      <c r="Q1" s="16"/>
      <c r="R1" s="16"/>
      <c r="S1" s="16"/>
      <c r="T1" s="16"/>
      <c r="U1" s="16"/>
      <c r="V1" s="16"/>
      <c r="W1" s="16"/>
      <c r="X1" s="16"/>
      <c r="Y1" s="16"/>
      <c r="Z1" s="16"/>
      <c r="AB1" s="16"/>
      <c r="AC1" s="16"/>
      <c r="AD1" s="16"/>
      <c r="AE1" s="16"/>
      <c r="AF1" s="16"/>
      <c r="AG1" s="16"/>
      <c r="AH1" s="16"/>
      <c r="AI1" s="16"/>
      <c r="AJ1" s="16"/>
      <c r="AK1" s="16"/>
      <c r="AL1" s="16"/>
      <c r="AM1" s="16"/>
      <c r="AO1" s="16"/>
      <c r="AP1" s="16"/>
      <c r="AQ1" s="16"/>
      <c r="AR1" s="16"/>
      <c r="AS1" s="16"/>
      <c r="AT1" s="16"/>
      <c r="AU1" s="16"/>
      <c r="AV1" s="16"/>
      <c r="AW1" s="16"/>
      <c r="AX1" s="16"/>
      <c r="AY1" s="16"/>
      <c r="AZ1" s="16"/>
    </row>
    <row r="2" spans="1:52" ht="15.75" x14ac:dyDescent="0.25">
      <c r="A2" s="23" t="s">
        <v>203</v>
      </c>
      <c r="B2" s="16"/>
      <c r="C2" s="16"/>
      <c r="D2" s="16"/>
      <c r="E2" s="16"/>
      <c r="F2" s="16"/>
      <c r="G2" s="16"/>
      <c r="H2" s="16"/>
      <c r="I2" s="16"/>
      <c r="J2" s="16"/>
      <c r="K2" s="16"/>
      <c r="L2" s="16"/>
      <c r="M2" s="16"/>
      <c r="N2" s="16"/>
      <c r="O2" s="16"/>
      <c r="P2" s="16"/>
      <c r="Q2" s="16"/>
      <c r="R2" s="16"/>
      <c r="S2" s="16"/>
      <c r="T2" s="16"/>
      <c r="U2" s="16"/>
      <c r="V2" s="16"/>
      <c r="W2" s="16"/>
      <c r="X2" s="16"/>
      <c r="Y2" s="16"/>
      <c r="Z2" s="16"/>
      <c r="AB2" s="16"/>
      <c r="AC2" s="16"/>
      <c r="AD2" s="16"/>
      <c r="AE2" s="16"/>
      <c r="AF2" s="16"/>
      <c r="AG2" s="16"/>
      <c r="AH2" s="16"/>
      <c r="AI2" s="16"/>
      <c r="AJ2" s="16"/>
      <c r="AK2" s="16"/>
      <c r="AL2" s="16"/>
      <c r="AM2" s="16"/>
      <c r="AO2" s="16"/>
      <c r="AP2" s="16"/>
      <c r="AQ2" s="16"/>
      <c r="AR2" s="16"/>
      <c r="AS2" s="16"/>
      <c r="AT2" s="16"/>
      <c r="AU2" s="16"/>
      <c r="AV2" s="16"/>
      <c r="AW2" s="16"/>
      <c r="AX2" s="16"/>
      <c r="AY2" s="16"/>
      <c r="AZ2" s="16"/>
    </row>
    <row r="3" spans="1:52" ht="13.5" outlineLevel="1" thickBot="1" x14ac:dyDescent="0.25">
      <c r="A3" s="28" t="s">
        <v>204</v>
      </c>
      <c r="B3" s="28" t="s">
        <v>205</v>
      </c>
      <c r="C3" s="28" t="s">
        <v>206</v>
      </c>
      <c r="D3" s="28" t="s">
        <v>207</v>
      </c>
      <c r="E3" s="28" t="s">
        <v>4</v>
      </c>
      <c r="F3" s="29">
        <v>2020</v>
      </c>
      <c r="G3" s="29">
        <v>2021</v>
      </c>
      <c r="H3" s="29">
        <v>2022</v>
      </c>
      <c r="I3" s="29">
        <v>2023</v>
      </c>
      <c r="J3" s="29">
        <v>2024</v>
      </c>
      <c r="K3" s="29">
        <v>2025</v>
      </c>
      <c r="L3" s="29">
        <v>2026</v>
      </c>
      <c r="M3" s="29">
        <v>2027</v>
      </c>
      <c r="N3" s="29">
        <v>2028</v>
      </c>
      <c r="O3" s="29">
        <v>2029</v>
      </c>
      <c r="P3" s="29">
        <v>2030</v>
      </c>
      <c r="Q3" s="29">
        <v>2031</v>
      </c>
      <c r="R3" s="29">
        <v>2032</v>
      </c>
      <c r="S3" s="29">
        <v>2033</v>
      </c>
      <c r="T3" s="29">
        <v>2034</v>
      </c>
      <c r="U3" s="29">
        <v>2035</v>
      </c>
      <c r="V3" s="29">
        <v>2036</v>
      </c>
      <c r="W3" s="29">
        <v>2037</v>
      </c>
      <c r="X3" s="29">
        <v>2038</v>
      </c>
      <c r="Y3" s="29">
        <v>2039</v>
      </c>
      <c r="Z3" s="29">
        <v>2040</v>
      </c>
      <c r="AA3" s="24"/>
      <c r="AB3" s="15"/>
      <c r="AC3" s="15"/>
      <c r="AD3" s="15"/>
      <c r="AE3" s="15"/>
      <c r="AF3" s="15"/>
      <c r="AG3" s="15"/>
      <c r="AH3" s="15"/>
      <c r="AI3" s="15"/>
      <c r="AJ3" s="15"/>
      <c r="AK3" s="15"/>
      <c r="AL3" s="15"/>
      <c r="AM3" s="15"/>
      <c r="AO3" s="16"/>
      <c r="AP3" s="16"/>
      <c r="AQ3" s="16"/>
      <c r="AR3" s="16"/>
      <c r="AS3" s="16"/>
      <c r="AT3" s="16"/>
      <c r="AU3" s="16"/>
      <c r="AV3" s="16"/>
      <c r="AW3" s="16"/>
      <c r="AX3" s="16"/>
      <c r="AY3" s="16"/>
      <c r="AZ3" s="16"/>
    </row>
    <row r="4" spans="1:52" ht="13.5" outlineLevel="1" thickTop="1" x14ac:dyDescent="0.2">
      <c r="A4" s="2" t="s">
        <v>208</v>
      </c>
      <c r="B4" s="2" t="s">
        <v>209</v>
      </c>
      <c r="C4" s="1" t="s">
        <v>27</v>
      </c>
      <c r="D4" s="3" t="s">
        <v>210</v>
      </c>
      <c r="E4" s="10" t="s">
        <v>188</v>
      </c>
      <c r="F4" s="30">
        <f>Berechnungen!E5</f>
        <v>42653732.633799993</v>
      </c>
      <c r="G4" s="30">
        <f>Berechnungen!F5</f>
        <v>0</v>
      </c>
      <c r="H4" s="30">
        <f>Berechnungen!G5</f>
        <v>0</v>
      </c>
      <c r="I4" s="30">
        <f>Berechnungen!H5</f>
        <v>0</v>
      </c>
      <c r="J4" s="30">
        <f>Berechnungen!I5</f>
        <v>0</v>
      </c>
      <c r="K4" s="30">
        <f>Berechnungen!J5</f>
        <v>0</v>
      </c>
      <c r="L4" s="30">
        <f>Berechnungen!K5</f>
        <v>0</v>
      </c>
      <c r="M4" s="30">
        <f>Berechnungen!L5</f>
        <v>0</v>
      </c>
      <c r="N4" s="30">
        <f>Berechnungen!M5</f>
        <v>0</v>
      </c>
      <c r="O4" s="30">
        <f>Berechnungen!N5</f>
        <v>0</v>
      </c>
      <c r="P4" s="30">
        <f>Berechnungen!O5</f>
        <v>0</v>
      </c>
      <c r="Q4" s="30">
        <f>Berechnungen!P5</f>
        <v>0</v>
      </c>
      <c r="R4" s="30">
        <f>Berechnungen!Q5</f>
        <v>0</v>
      </c>
      <c r="S4" s="30">
        <f>Berechnungen!R5</f>
        <v>0</v>
      </c>
      <c r="T4" s="30">
        <f>Berechnungen!S5</f>
        <v>0</v>
      </c>
      <c r="U4" s="30">
        <f>Berechnungen!T5</f>
        <v>0</v>
      </c>
      <c r="V4" s="30">
        <f>Berechnungen!U5</f>
        <v>0</v>
      </c>
      <c r="W4" s="30">
        <f>Berechnungen!V5</f>
        <v>0</v>
      </c>
      <c r="X4" s="30">
        <f>Berechnungen!W5</f>
        <v>0</v>
      </c>
      <c r="Y4" s="30">
        <f>Berechnungen!X5</f>
        <v>0</v>
      </c>
      <c r="Z4" s="30">
        <f>Berechnungen!Y5</f>
        <v>0</v>
      </c>
      <c r="AA4" s="25"/>
      <c r="AB4" s="15"/>
      <c r="AC4" s="15"/>
      <c r="AD4" s="15"/>
      <c r="AE4" s="15"/>
      <c r="AF4" s="15"/>
      <c r="AG4" s="15"/>
      <c r="AH4" s="15"/>
      <c r="AI4" s="15"/>
      <c r="AJ4" s="15"/>
      <c r="AK4" s="15"/>
      <c r="AL4" s="15"/>
      <c r="AM4" s="15"/>
      <c r="AO4" s="16"/>
      <c r="AP4" s="16"/>
      <c r="AQ4" s="16"/>
      <c r="AR4" s="16"/>
      <c r="AS4" s="16"/>
      <c r="AT4" s="16"/>
      <c r="AU4" s="16"/>
      <c r="AV4" s="16"/>
      <c r="AW4" s="16"/>
      <c r="AX4" s="16"/>
      <c r="AY4" s="16"/>
      <c r="AZ4" s="16"/>
    </row>
    <row r="5" spans="1:52" outlineLevel="1" x14ac:dyDescent="0.2">
      <c r="A5" s="13" t="str">
        <f>A4</f>
        <v>Stationäre Energie</v>
      </c>
      <c r="B5" s="13" t="str">
        <f>B4</f>
        <v>Haushalte</v>
      </c>
      <c r="C5" s="49" t="s">
        <v>211</v>
      </c>
      <c r="D5" s="3" t="s">
        <v>210</v>
      </c>
      <c r="E5" s="10" t="s">
        <v>188</v>
      </c>
      <c r="F5" s="30">
        <f>Berechnungen!E8+Berechnungen!E9+Berechnungen!E13</f>
        <v>17672705.437598206</v>
      </c>
      <c r="G5" s="30">
        <f>Berechnungen!F8+Berechnungen!F9+Berechnungen!F13</f>
        <v>0</v>
      </c>
      <c r="H5" s="30">
        <f>Berechnungen!G8+Berechnungen!G9+Berechnungen!G13</f>
        <v>0</v>
      </c>
      <c r="I5" s="30">
        <f>Berechnungen!H8+Berechnungen!H9+Berechnungen!H13</f>
        <v>0</v>
      </c>
      <c r="J5" s="30">
        <f>Berechnungen!I8+Berechnungen!I9+Berechnungen!I13</f>
        <v>0</v>
      </c>
      <c r="K5" s="30">
        <f>Berechnungen!J8+Berechnungen!J9+Berechnungen!J13</f>
        <v>0</v>
      </c>
      <c r="L5" s="30">
        <f>Berechnungen!K8+Berechnungen!K9+Berechnungen!K13</f>
        <v>0</v>
      </c>
      <c r="M5" s="30">
        <f>Berechnungen!L8+Berechnungen!L9+Berechnungen!L13</f>
        <v>0</v>
      </c>
      <c r="N5" s="30">
        <f>Berechnungen!M8+Berechnungen!M9+Berechnungen!M13</f>
        <v>0</v>
      </c>
      <c r="O5" s="30">
        <f>Berechnungen!N8+Berechnungen!N9+Berechnungen!N13</f>
        <v>0</v>
      </c>
      <c r="P5" s="30">
        <f>Berechnungen!O8+Berechnungen!O9+Berechnungen!O13</f>
        <v>0</v>
      </c>
      <c r="Q5" s="30">
        <f>Berechnungen!P8+Berechnungen!P9+Berechnungen!P13</f>
        <v>0</v>
      </c>
      <c r="R5" s="30">
        <f>Berechnungen!Q8+Berechnungen!Q9+Berechnungen!Q13</f>
        <v>0</v>
      </c>
      <c r="S5" s="30">
        <f>Berechnungen!R8+Berechnungen!R9+Berechnungen!R13</f>
        <v>0</v>
      </c>
      <c r="T5" s="30">
        <f>Berechnungen!S8+Berechnungen!S9+Berechnungen!S13</f>
        <v>0</v>
      </c>
      <c r="U5" s="30">
        <f>Berechnungen!T8+Berechnungen!T9+Berechnungen!T13</f>
        <v>0</v>
      </c>
      <c r="V5" s="30">
        <f>Berechnungen!U8+Berechnungen!U9+Berechnungen!U13</f>
        <v>0</v>
      </c>
      <c r="W5" s="30">
        <f>Berechnungen!V8+Berechnungen!V9+Berechnungen!V13</f>
        <v>0</v>
      </c>
      <c r="X5" s="30">
        <f>Berechnungen!W8+Berechnungen!W9+Berechnungen!W13</f>
        <v>0</v>
      </c>
      <c r="Y5" s="30">
        <f>Berechnungen!X8+Berechnungen!X9+Berechnungen!X13</f>
        <v>0</v>
      </c>
      <c r="Z5" s="30">
        <f>Berechnungen!Y8+Berechnungen!Y9+Berechnungen!Y13</f>
        <v>0</v>
      </c>
      <c r="AA5" s="25"/>
      <c r="AB5" s="15"/>
      <c r="AC5" s="15"/>
      <c r="AD5" s="15"/>
      <c r="AE5" s="15"/>
      <c r="AF5" s="15"/>
      <c r="AG5" s="15"/>
      <c r="AH5" s="15"/>
      <c r="AI5" s="15"/>
      <c r="AJ5" s="15"/>
      <c r="AK5" s="15"/>
      <c r="AL5" s="15"/>
      <c r="AM5" s="15"/>
      <c r="AO5" s="16"/>
      <c r="AP5" s="16"/>
      <c r="AQ5" s="16"/>
      <c r="AR5" s="16"/>
      <c r="AS5" s="16"/>
      <c r="AT5" s="16"/>
      <c r="AU5" s="16"/>
      <c r="AV5" s="16"/>
      <c r="AW5" s="16"/>
      <c r="AX5" s="16"/>
      <c r="AY5" s="16"/>
      <c r="AZ5" s="16"/>
    </row>
    <row r="6" spans="1:52" outlineLevel="1" x14ac:dyDescent="0.2">
      <c r="A6" s="13" t="str">
        <f t="shared" ref="A6:A15" si="0">A5</f>
        <v>Stationäre Energie</v>
      </c>
      <c r="B6" s="13" t="str">
        <f>B5</f>
        <v>Haushalte</v>
      </c>
      <c r="C6" s="1" t="s">
        <v>212</v>
      </c>
      <c r="D6" s="3" t="s">
        <v>168</v>
      </c>
      <c r="E6" s="10" t="s">
        <v>188</v>
      </c>
      <c r="F6" s="30">
        <f>Berechnungen!E10+Berechnungen!E16</f>
        <v>79434640.870405957</v>
      </c>
      <c r="G6" s="30">
        <f>Berechnungen!F10+Berechnungen!F16</f>
        <v>0</v>
      </c>
      <c r="H6" s="30">
        <f>Berechnungen!G10+Berechnungen!G16</f>
        <v>0</v>
      </c>
      <c r="I6" s="30">
        <f>Berechnungen!H10+Berechnungen!H16</f>
        <v>0</v>
      </c>
      <c r="J6" s="30">
        <f>Berechnungen!I10+Berechnungen!I16</f>
        <v>0</v>
      </c>
      <c r="K6" s="30">
        <f>Berechnungen!J10+Berechnungen!J16</f>
        <v>0</v>
      </c>
      <c r="L6" s="30">
        <f>Berechnungen!K10+Berechnungen!K16</f>
        <v>0</v>
      </c>
      <c r="M6" s="30">
        <f>Berechnungen!L10+Berechnungen!L16</f>
        <v>0</v>
      </c>
      <c r="N6" s="30">
        <f>Berechnungen!M10+Berechnungen!M16</f>
        <v>0</v>
      </c>
      <c r="O6" s="30">
        <f>Berechnungen!N10+Berechnungen!N16</f>
        <v>0</v>
      </c>
      <c r="P6" s="30">
        <f>Berechnungen!O10+Berechnungen!O16</f>
        <v>0</v>
      </c>
      <c r="Q6" s="30">
        <f>Berechnungen!P10+Berechnungen!P16</f>
        <v>0</v>
      </c>
      <c r="R6" s="30">
        <f>Berechnungen!Q10+Berechnungen!Q16</f>
        <v>0</v>
      </c>
      <c r="S6" s="30">
        <f>Berechnungen!R10+Berechnungen!R16</f>
        <v>0</v>
      </c>
      <c r="T6" s="30">
        <f>Berechnungen!S10+Berechnungen!S16</f>
        <v>0</v>
      </c>
      <c r="U6" s="30">
        <f>Berechnungen!T10+Berechnungen!T16</f>
        <v>0</v>
      </c>
      <c r="V6" s="30">
        <f>Berechnungen!U10+Berechnungen!U16</f>
        <v>0</v>
      </c>
      <c r="W6" s="30">
        <f>Berechnungen!V10+Berechnungen!V16</f>
        <v>0</v>
      </c>
      <c r="X6" s="30">
        <f>Berechnungen!W10+Berechnungen!W16</f>
        <v>0</v>
      </c>
      <c r="Y6" s="30">
        <f>Berechnungen!X10+Berechnungen!X16</f>
        <v>0</v>
      </c>
      <c r="Z6" s="30">
        <f>Berechnungen!Y10+Berechnungen!Y16</f>
        <v>0</v>
      </c>
      <c r="AA6" s="25"/>
      <c r="AB6" s="15"/>
      <c r="AC6" s="15"/>
      <c r="AD6" s="15"/>
      <c r="AE6" s="15"/>
      <c r="AF6" s="15"/>
      <c r="AG6" s="15"/>
      <c r="AH6" s="15"/>
      <c r="AI6" s="15"/>
      <c r="AJ6" s="15"/>
      <c r="AK6" s="15"/>
      <c r="AL6" s="15"/>
      <c r="AM6" s="15"/>
      <c r="AO6" s="16"/>
      <c r="AP6" s="16"/>
      <c r="AQ6" s="16"/>
      <c r="AR6" s="16"/>
      <c r="AS6" s="16"/>
      <c r="AT6" s="16"/>
      <c r="AU6" s="16"/>
      <c r="AV6" s="16"/>
      <c r="AW6" s="16"/>
      <c r="AX6" s="16"/>
      <c r="AY6" s="16"/>
      <c r="AZ6" s="16"/>
    </row>
    <row r="7" spans="1:52" outlineLevel="1" x14ac:dyDescent="0.2">
      <c r="A7" s="13" t="str">
        <f t="shared" si="0"/>
        <v>Stationäre Energie</v>
      </c>
      <c r="B7" s="2" t="s">
        <v>18</v>
      </c>
      <c r="C7" s="1" t="s">
        <v>27</v>
      </c>
      <c r="D7" s="3" t="s">
        <v>210</v>
      </c>
      <c r="E7" s="10" t="s">
        <v>188</v>
      </c>
      <c r="F7" s="30">
        <f>Berechnungen!E6</f>
        <v>8941960.8541999981</v>
      </c>
      <c r="G7" s="30">
        <f>Berechnungen!F6</f>
        <v>0</v>
      </c>
      <c r="H7" s="30">
        <f>Berechnungen!G6</f>
        <v>0</v>
      </c>
      <c r="I7" s="30">
        <f>Berechnungen!H6</f>
        <v>0</v>
      </c>
      <c r="J7" s="30">
        <f>Berechnungen!I6</f>
        <v>0</v>
      </c>
      <c r="K7" s="30">
        <f>Berechnungen!J6</f>
        <v>0</v>
      </c>
      <c r="L7" s="30">
        <f>Berechnungen!K6</f>
        <v>0</v>
      </c>
      <c r="M7" s="30">
        <f>Berechnungen!L6</f>
        <v>0</v>
      </c>
      <c r="N7" s="30">
        <f>Berechnungen!M6</f>
        <v>0</v>
      </c>
      <c r="O7" s="30">
        <f>Berechnungen!N6</f>
        <v>0</v>
      </c>
      <c r="P7" s="30">
        <f>Berechnungen!O6</f>
        <v>0</v>
      </c>
      <c r="Q7" s="30">
        <f>Berechnungen!P6</f>
        <v>0</v>
      </c>
      <c r="R7" s="30">
        <f>Berechnungen!Q6</f>
        <v>0</v>
      </c>
      <c r="S7" s="30">
        <f>Berechnungen!R6</f>
        <v>0</v>
      </c>
      <c r="T7" s="30">
        <f>Berechnungen!S6</f>
        <v>0</v>
      </c>
      <c r="U7" s="30">
        <f>Berechnungen!T6</f>
        <v>0</v>
      </c>
      <c r="V7" s="30">
        <f>Berechnungen!U6</f>
        <v>0</v>
      </c>
      <c r="W7" s="30">
        <f>Berechnungen!V6</f>
        <v>0</v>
      </c>
      <c r="X7" s="30">
        <f>Berechnungen!W6</f>
        <v>0</v>
      </c>
      <c r="Y7" s="30">
        <f>Berechnungen!X6</f>
        <v>0</v>
      </c>
      <c r="Z7" s="30">
        <f>Berechnungen!Y6</f>
        <v>0</v>
      </c>
      <c r="AA7" s="25"/>
      <c r="AB7" s="15"/>
      <c r="AC7" s="15"/>
      <c r="AD7" s="15"/>
      <c r="AE7" s="15"/>
      <c r="AF7" s="15"/>
      <c r="AG7" s="15"/>
      <c r="AH7" s="15"/>
      <c r="AI7" s="15"/>
      <c r="AJ7" s="15"/>
      <c r="AK7" s="15"/>
      <c r="AL7" s="15"/>
      <c r="AM7" s="15"/>
      <c r="AO7" s="16"/>
      <c r="AP7" s="16"/>
      <c r="AQ7" s="16"/>
      <c r="AR7" s="16"/>
      <c r="AS7" s="16"/>
      <c r="AT7" s="16"/>
      <c r="AU7" s="16"/>
      <c r="AV7" s="16"/>
      <c r="AW7" s="16"/>
      <c r="AX7" s="16"/>
      <c r="AY7" s="16"/>
      <c r="AZ7" s="16"/>
    </row>
    <row r="8" spans="1:52" outlineLevel="1" x14ac:dyDescent="0.2">
      <c r="A8" s="13" t="str">
        <f t="shared" si="0"/>
        <v>Stationäre Energie</v>
      </c>
      <c r="B8" s="13" t="str">
        <f>B7</f>
        <v>Kleingewerbe/GHD</v>
      </c>
      <c r="C8" s="49" t="s">
        <v>211</v>
      </c>
      <c r="D8" s="3" t="s">
        <v>210</v>
      </c>
      <c r="E8" s="10" t="s">
        <v>188</v>
      </c>
      <c r="F8" s="30">
        <f>Berechnungen!E14</f>
        <v>2483240.8838261794</v>
      </c>
      <c r="G8" s="30">
        <f>Berechnungen!F14</f>
        <v>0</v>
      </c>
      <c r="H8" s="30">
        <f>Berechnungen!G14</f>
        <v>0</v>
      </c>
      <c r="I8" s="30">
        <f>Berechnungen!H14</f>
        <v>0</v>
      </c>
      <c r="J8" s="30">
        <f>Berechnungen!I14</f>
        <v>0</v>
      </c>
      <c r="K8" s="30">
        <f>Berechnungen!J14</f>
        <v>0</v>
      </c>
      <c r="L8" s="30">
        <f>Berechnungen!K14</f>
        <v>0</v>
      </c>
      <c r="M8" s="30">
        <f>Berechnungen!L14</f>
        <v>0</v>
      </c>
      <c r="N8" s="30">
        <f>Berechnungen!M14</f>
        <v>0</v>
      </c>
      <c r="O8" s="30">
        <f>Berechnungen!N14</f>
        <v>0</v>
      </c>
      <c r="P8" s="30">
        <f>Berechnungen!O14</f>
        <v>0</v>
      </c>
      <c r="Q8" s="30">
        <f>Berechnungen!P14</f>
        <v>0</v>
      </c>
      <c r="R8" s="30">
        <f>Berechnungen!Q14</f>
        <v>0</v>
      </c>
      <c r="S8" s="30">
        <f>Berechnungen!R14</f>
        <v>0</v>
      </c>
      <c r="T8" s="30">
        <f>Berechnungen!S14</f>
        <v>0</v>
      </c>
      <c r="U8" s="30">
        <f>Berechnungen!T14</f>
        <v>0</v>
      </c>
      <c r="V8" s="30">
        <f>Berechnungen!U14</f>
        <v>0</v>
      </c>
      <c r="W8" s="30">
        <f>Berechnungen!V14</f>
        <v>0</v>
      </c>
      <c r="X8" s="30">
        <f>Berechnungen!W14</f>
        <v>0</v>
      </c>
      <c r="Y8" s="30">
        <f>Berechnungen!X14</f>
        <v>0</v>
      </c>
      <c r="Z8" s="30">
        <f>Berechnungen!Y14</f>
        <v>0</v>
      </c>
      <c r="AA8" s="25"/>
      <c r="AB8" s="15"/>
      <c r="AC8" s="15"/>
      <c r="AD8" s="15"/>
      <c r="AE8" s="15"/>
      <c r="AF8" s="15"/>
      <c r="AG8" s="15"/>
      <c r="AH8" s="15"/>
      <c r="AI8" s="15"/>
      <c r="AJ8" s="15"/>
      <c r="AK8" s="15"/>
      <c r="AL8" s="15"/>
      <c r="AM8" s="15"/>
      <c r="AO8" s="16"/>
      <c r="AP8" s="16"/>
      <c r="AQ8" s="16"/>
      <c r="AR8" s="16"/>
      <c r="AS8" s="16"/>
      <c r="AT8" s="16"/>
      <c r="AU8" s="16"/>
      <c r="AV8" s="16"/>
      <c r="AW8" s="16"/>
      <c r="AX8" s="16"/>
      <c r="AY8" s="16"/>
      <c r="AZ8" s="16"/>
    </row>
    <row r="9" spans="1:52" outlineLevel="1" x14ac:dyDescent="0.2">
      <c r="A9" s="13" t="str">
        <f t="shared" si="0"/>
        <v>Stationäre Energie</v>
      </c>
      <c r="B9" s="13" t="str">
        <f>B8</f>
        <v>Kleingewerbe/GHD</v>
      </c>
      <c r="C9" s="1" t="s">
        <v>212</v>
      </c>
      <c r="D9" s="3" t="s">
        <v>168</v>
      </c>
      <c r="E9" s="10" t="s">
        <v>188</v>
      </c>
      <c r="F9" s="30">
        <f>Berechnungen!E11+Berechnungen!E17</f>
        <v>24429107.77649625</v>
      </c>
      <c r="G9" s="30">
        <f>Berechnungen!F11+Berechnungen!F17</f>
        <v>0</v>
      </c>
      <c r="H9" s="30">
        <f>Berechnungen!G11+Berechnungen!G17</f>
        <v>0</v>
      </c>
      <c r="I9" s="30">
        <f>Berechnungen!H11+Berechnungen!H17</f>
        <v>0</v>
      </c>
      <c r="J9" s="30">
        <f>Berechnungen!I11+Berechnungen!I17</f>
        <v>0</v>
      </c>
      <c r="K9" s="30">
        <f>Berechnungen!J11+Berechnungen!J17</f>
        <v>0</v>
      </c>
      <c r="L9" s="30">
        <f>Berechnungen!K11+Berechnungen!K17</f>
        <v>0</v>
      </c>
      <c r="M9" s="30">
        <f>Berechnungen!L11+Berechnungen!L17</f>
        <v>0</v>
      </c>
      <c r="N9" s="30">
        <f>Berechnungen!M11+Berechnungen!M17</f>
        <v>0</v>
      </c>
      <c r="O9" s="30">
        <f>Berechnungen!N11+Berechnungen!N17</f>
        <v>0</v>
      </c>
      <c r="P9" s="30">
        <f>Berechnungen!O11+Berechnungen!O17</f>
        <v>0</v>
      </c>
      <c r="Q9" s="30">
        <f>Berechnungen!P11+Berechnungen!P17</f>
        <v>0</v>
      </c>
      <c r="R9" s="30">
        <f>Berechnungen!Q11+Berechnungen!Q17</f>
        <v>0</v>
      </c>
      <c r="S9" s="30">
        <f>Berechnungen!R11+Berechnungen!R17</f>
        <v>0</v>
      </c>
      <c r="T9" s="30">
        <f>Berechnungen!S11+Berechnungen!S17</f>
        <v>0</v>
      </c>
      <c r="U9" s="30">
        <f>Berechnungen!T11+Berechnungen!T17</f>
        <v>0</v>
      </c>
      <c r="V9" s="30">
        <f>Berechnungen!U11+Berechnungen!U17</f>
        <v>0</v>
      </c>
      <c r="W9" s="30">
        <f>Berechnungen!V11+Berechnungen!V17</f>
        <v>0</v>
      </c>
      <c r="X9" s="30">
        <f>Berechnungen!W11+Berechnungen!W17</f>
        <v>0</v>
      </c>
      <c r="Y9" s="30">
        <f>Berechnungen!X11+Berechnungen!X17</f>
        <v>0</v>
      </c>
      <c r="Z9" s="30">
        <f>Berechnungen!Y11+Berechnungen!Y17</f>
        <v>0</v>
      </c>
      <c r="AA9" s="25"/>
      <c r="AB9" s="15"/>
      <c r="AC9" s="15"/>
      <c r="AD9" s="15"/>
      <c r="AE9" s="15"/>
      <c r="AF9" s="15"/>
      <c r="AG9" s="15"/>
      <c r="AH9" s="15"/>
      <c r="AI9" s="15"/>
      <c r="AJ9" s="15"/>
      <c r="AK9" s="15"/>
      <c r="AL9" s="15"/>
      <c r="AM9" s="15"/>
      <c r="AO9" s="16"/>
      <c r="AP9" s="16"/>
      <c r="AQ9" s="16"/>
      <c r="AR9" s="16"/>
      <c r="AS9" s="16"/>
      <c r="AT9" s="16"/>
      <c r="AU9" s="16"/>
      <c r="AV9" s="16"/>
      <c r="AW9" s="16"/>
      <c r="AX9" s="16"/>
      <c r="AY9" s="16"/>
      <c r="AZ9" s="16"/>
    </row>
    <row r="10" spans="1:52" outlineLevel="1" x14ac:dyDescent="0.2">
      <c r="A10" s="13" t="str">
        <f t="shared" si="0"/>
        <v>Stationäre Energie</v>
      </c>
      <c r="B10" s="2" t="s">
        <v>19</v>
      </c>
      <c r="C10" s="1" t="s">
        <v>27</v>
      </c>
      <c r="D10" s="3" t="s">
        <v>210</v>
      </c>
      <c r="E10" s="10" t="s">
        <v>188</v>
      </c>
      <c r="F10" s="30">
        <f>Berechnungen!E7</f>
        <v>73293430.181542009</v>
      </c>
      <c r="G10" s="30">
        <f>Berechnungen!F7</f>
        <v>0</v>
      </c>
      <c r="H10" s="30">
        <f>Berechnungen!G7</f>
        <v>0</v>
      </c>
      <c r="I10" s="30">
        <f>Berechnungen!H7</f>
        <v>0</v>
      </c>
      <c r="J10" s="30">
        <f>Berechnungen!I7</f>
        <v>0</v>
      </c>
      <c r="K10" s="30">
        <f>Berechnungen!J7</f>
        <v>0</v>
      </c>
      <c r="L10" s="30">
        <f>Berechnungen!K7</f>
        <v>0</v>
      </c>
      <c r="M10" s="30">
        <f>Berechnungen!L7</f>
        <v>0</v>
      </c>
      <c r="N10" s="30">
        <f>Berechnungen!M7</f>
        <v>0</v>
      </c>
      <c r="O10" s="30">
        <f>Berechnungen!N7</f>
        <v>0</v>
      </c>
      <c r="P10" s="30">
        <f>Berechnungen!O7</f>
        <v>0</v>
      </c>
      <c r="Q10" s="30">
        <f>Berechnungen!P7</f>
        <v>0</v>
      </c>
      <c r="R10" s="30">
        <f>Berechnungen!Q7</f>
        <v>0</v>
      </c>
      <c r="S10" s="30">
        <f>Berechnungen!R7</f>
        <v>0</v>
      </c>
      <c r="T10" s="30">
        <f>Berechnungen!S7</f>
        <v>0</v>
      </c>
      <c r="U10" s="30">
        <f>Berechnungen!T7</f>
        <v>0</v>
      </c>
      <c r="V10" s="30">
        <f>Berechnungen!U7</f>
        <v>0</v>
      </c>
      <c r="W10" s="30">
        <f>Berechnungen!V7</f>
        <v>0</v>
      </c>
      <c r="X10" s="30">
        <f>Berechnungen!W7</f>
        <v>0</v>
      </c>
      <c r="Y10" s="30">
        <f>Berechnungen!X7</f>
        <v>0</v>
      </c>
      <c r="Z10" s="30">
        <f>Berechnungen!Y7</f>
        <v>0</v>
      </c>
      <c r="AA10" s="25"/>
      <c r="AB10" s="15"/>
      <c r="AC10" s="15"/>
      <c r="AD10" s="15"/>
      <c r="AE10" s="15"/>
      <c r="AF10" s="15"/>
      <c r="AG10" s="15"/>
      <c r="AH10" s="15"/>
      <c r="AI10" s="15"/>
      <c r="AJ10" s="15"/>
      <c r="AK10" s="15"/>
      <c r="AL10" s="15"/>
      <c r="AM10" s="15"/>
      <c r="AO10" s="16"/>
      <c r="AP10" s="16"/>
      <c r="AQ10" s="16"/>
      <c r="AR10" s="16"/>
      <c r="AS10" s="16"/>
      <c r="AT10" s="16"/>
      <c r="AU10" s="16"/>
      <c r="AV10" s="16"/>
      <c r="AW10" s="16"/>
      <c r="AX10" s="16"/>
      <c r="AY10" s="16"/>
      <c r="AZ10" s="16"/>
    </row>
    <row r="11" spans="1:52" outlineLevel="1" x14ac:dyDescent="0.2">
      <c r="A11" s="13" t="str">
        <f t="shared" si="0"/>
        <v>Stationäre Energie</v>
      </c>
      <c r="B11" s="13" t="str">
        <f>B10</f>
        <v>Großverbraucher/Industrie</v>
      </c>
      <c r="C11" s="49" t="s">
        <v>211</v>
      </c>
      <c r="D11" s="3" t="s">
        <v>210</v>
      </c>
      <c r="E11" s="10" t="s">
        <v>188</v>
      </c>
      <c r="F11" s="30">
        <f>Berechnungen!E15</f>
        <v>3220754.0742980693</v>
      </c>
      <c r="G11" s="30">
        <f>Berechnungen!F15</f>
        <v>0</v>
      </c>
      <c r="H11" s="30">
        <f>Berechnungen!G15</f>
        <v>0</v>
      </c>
      <c r="I11" s="30">
        <f>Berechnungen!H15</f>
        <v>0</v>
      </c>
      <c r="J11" s="30">
        <f>Berechnungen!I15</f>
        <v>0</v>
      </c>
      <c r="K11" s="30">
        <f>Berechnungen!J15</f>
        <v>0</v>
      </c>
      <c r="L11" s="30">
        <f>Berechnungen!K15</f>
        <v>0</v>
      </c>
      <c r="M11" s="30">
        <f>Berechnungen!L15</f>
        <v>0</v>
      </c>
      <c r="N11" s="30">
        <f>Berechnungen!M15</f>
        <v>0</v>
      </c>
      <c r="O11" s="30">
        <f>Berechnungen!N15</f>
        <v>0</v>
      </c>
      <c r="P11" s="30">
        <f>Berechnungen!O15</f>
        <v>0</v>
      </c>
      <c r="Q11" s="30">
        <f>Berechnungen!P15</f>
        <v>0</v>
      </c>
      <c r="R11" s="30">
        <f>Berechnungen!Q15</f>
        <v>0</v>
      </c>
      <c r="S11" s="30">
        <f>Berechnungen!R15</f>
        <v>0</v>
      </c>
      <c r="T11" s="30">
        <f>Berechnungen!S15</f>
        <v>0</v>
      </c>
      <c r="U11" s="30">
        <f>Berechnungen!T15</f>
        <v>0</v>
      </c>
      <c r="V11" s="30">
        <f>Berechnungen!U15</f>
        <v>0</v>
      </c>
      <c r="W11" s="30">
        <f>Berechnungen!V15</f>
        <v>0</v>
      </c>
      <c r="X11" s="30">
        <f>Berechnungen!W15</f>
        <v>0</v>
      </c>
      <c r="Y11" s="30">
        <f>Berechnungen!X15</f>
        <v>0</v>
      </c>
      <c r="Z11" s="30">
        <f>Berechnungen!Y15</f>
        <v>0</v>
      </c>
      <c r="AA11" s="25"/>
      <c r="AB11" s="15"/>
      <c r="AC11" s="15"/>
      <c r="AD11" s="15"/>
      <c r="AE11" s="15"/>
      <c r="AF11" s="15"/>
      <c r="AG11" s="15"/>
      <c r="AH11" s="15"/>
      <c r="AI11" s="15"/>
      <c r="AJ11" s="15"/>
      <c r="AK11" s="15"/>
      <c r="AL11" s="15"/>
      <c r="AM11" s="15"/>
      <c r="AO11" s="16"/>
      <c r="AP11" s="16"/>
      <c r="AQ11" s="16"/>
      <c r="AR11" s="16"/>
      <c r="AS11" s="16"/>
      <c r="AT11" s="16"/>
      <c r="AU11" s="16"/>
      <c r="AV11" s="16"/>
      <c r="AW11" s="16"/>
      <c r="AX11" s="16"/>
      <c r="AY11" s="16"/>
      <c r="AZ11" s="16"/>
    </row>
    <row r="12" spans="1:52" outlineLevel="1" x14ac:dyDescent="0.2">
      <c r="A12" s="13" t="str">
        <f t="shared" si="0"/>
        <v>Stationäre Energie</v>
      </c>
      <c r="B12" s="13" t="str">
        <f>B11</f>
        <v>Großverbraucher/Industrie</v>
      </c>
      <c r="C12" s="1" t="s">
        <v>212</v>
      </c>
      <c r="D12" s="3" t="s">
        <v>168</v>
      </c>
      <c r="E12" s="10" t="s">
        <v>188</v>
      </c>
      <c r="F12" s="30">
        <f>Berechnungen!E12+Berechnungen!E18</f>
        <v>34622931.210749</v>
      </c>
      <c r="G12" s="30">
        <f>Berechnungen!F12+Berechnungen!F18</f>
        <v>0</v>
      </c>
      <c r="H12" s="30">
        <f>Berechnungen!G12+Berechnungen!G18</f>
        <v>0</v>
      </c>
      <c r="I12" s="30">
        <f>Berechnungen!H12+Berechnungen!H18</f>
        <v>0</v>
      </c>
      <c r="J12" s="30">
        <f>Berechnungen!I12+Berechnungen!I18</f>
        <v>0</v>
      </c>
      <c r="K12" s="30">
        <f>Berechnungen!J12+Berechnungen!J18</f>
        <v>0</v>
      </c>
      <c r="L12" s="30">
        <f>Berechnungen!K12+Berechnungen!K18</f>
        <v>0</v>
      </c>
      <c r="M12" s="30">
        <f>Berechnungen!L12+Berechnungen!L18</f>
        <v>0</v>
      </c>
      <c r="N12" s="30">
        <f>Berechnungen!M12+Berechnungen!M18</f>
        <v>0</v>
      </c>
      <c r="O12" s="30">
        <f>Berechnungen!N12+Berechnungen!N18</f>
        <v>0</v>
      </c>
      <c r="P12" s="30">
        <f>Berechnungen!O12+Berechnungen!O18</f>
        <v>0</v>
      </c>
      <c r="Q12" s="30">
        <f>Berechnungen!P12+Berechnungen!P18</f>
        <v>0</v>
      </c>
      <c r="R12" s="30">
        <f>Berechnungen!Q12+Berechnungen!Q18</f>
        <v>0</v>
      </c>
      <c r="S12" s="30">
        <f>Berechnungen!R12+Berechnungen!R18</f>
        <v>0</v>
      </c>
      <c r="T12" s="30">
        <f>Berechnungen!S12+Berechnungen!S18</f>
        <v>0</v>
      </c>
      <c r="U12" s="30">
        <f>Berechnungen!T12+Berechnungen!T18</f>
        <v>0</v>
      </c>
      <c r="V12" s="30">
        <f>Berechnungen!U12+Berechnungen!U18</f>
        <v>0</v>
      </c>
      <c r="W12" s="30">
        <f>Berechnungen!V12+Berechnungen!V18</f>
        <v>0</v>
      </c>
      <c r="X12" s="30">
        <f>Berechnungen!W12+Berechnungen!W18</f>
        <v>0</v>
      </c>
      <c r="Y12" s="30">
        <f>Berechnungen!X12+Berechnungen!X18</f>
        <v>0</v>
      </c>
      <c r="Z12" s="30">
        <f>Berechnungen!Y12+Berechnungen!Y18</f>
        <v>0</v>
      </c>
      <c r="AA12" s="25"/>
      <c r="AB12" s="15"/>
      <c r="AC12" s="15"/>
      <c r="AD12" s="15"/>
      <c r="AE12" s="15"/>
      <c r="AF12" s="15"/>
      <c r="AG12" s="15"/>
      <c r="AH12" s="15"/>
      <c r="AI12" s="15"/>
      <c r="AJ12" s="15"/>
      <c r="AK12" s="15"/>
      <c r="AL12" s="15"/>
      <c r="AM12" s="15"/>
      <c r="AO12" s="16"/>
      <c r="AP12" s="16"/>
      <c r="AQ12" s="16"/>
      <c r="AR12" s="16"/>
      <c r="AS12" s="16"/>
      <c r="AT12" s="16"/>
      <c r="AU12" s="16"/>
      <c r="AV12" s="16"/>
      <c r="AW12" s="16"/>
      <c r="AX12" s="16"/>
      <c r="AY12" s="16"/>
      <c r="AZ12" s="16"/>
    </row>
    <row r="13" spans="1:52" outlineLevel="1" x14ac:dyDescent="0.2">
      <c r="A13" s="13" t="str">
        <f t="shared" si="0"/>
        <v>Stationäre Energie</v>
      </c>
      <c r="B13" s="2" t="s">
        <v>201</v>
      </c>
      <c r="C13" s="1" t="s">
        <v>27</v>
      </c>
      <c r="D13" s="3" t="s">
        <v>210</v>
      </c>
      <c r="E13" s="10" t="s">
        <v>188</v>
      </c>
      <c r="F13" s="30">
        <f>Berechnungen!E75+Berechnungen!E74</f>
        <v>3461514.9730000002</v>
      </c>
      <c r="G13" s="30">
        <f>Berechnungen!F75+Berechnungen!F74</f>
        <v>0</v>
      </c>
      <c r="H13" s="30">
        <f>Berechnungen!G75+Berechnungen!G74</f>
        <v>0</v>
      </c>
      <c r="I13" s="30">
        <f>Berechnungen!H75+Berechnungen!H74</f>
        <v>0</v>
      </c>
      <c r="J13" s="30">
        <f>Berechnungen!I75+Berechnungen!I74</f>
        <v>0</v>
      </c>
      <c r="K13" s="30">
        <f>Berechnungen!J75+Berechnungen!J74</f>
        <v>0</v>
      </c>
      <c r="L13" s="30">
        <f>Berechnungen!K75+Berechnungen!K74</f>
        <v>0</v>
      </c>
      <c r="M13" s="30">
        <f>Berechnungen!L75+Berechnungen!L74</f>
        <v>0</v>
      </c>
      <c r="N13" s="30">
        <f>Berechnungen!M75+Berechnungen!M74</f>
        <v>0</v>
      </c>
      <c r="O13" s="30">
        <f>Berechnungen!N75+Berechnungen!N74</f>
        <v>0</v>
      </c>
      <c r="P13" s="30">
        <f>Berechnungen!O75+Berechnungen!O74</f>
        <v>0</v>
      </c>
      <c r="Q13" s="30">
        <f>Berechnungen!P75+Berechnungen!P74</f>
        <v>0</v>
      </c>
      <c r="R13" s="30">
        <f>Berechnungen!Q75+Berechnungen!Q74</f>
        <v>0</v>
      </c>
      <c r="S13" s="30">
        <f>Berechnungen!R75+Berechnungen!R74</f>
        <v>0</v>
      </c>
      <c r="T13" s="30">
        <f>Berechnungen!S75+Berechnungen!S74</f>
        <v>0</v>
      </c>
      <c r="U13" s="30">
        <f>Berechnungen!T75+Berechnungen!T74</f>
        <v>0</v>
      </c>
      <c r="V13" s="30">
        <f>Berechnungen!U75+Berechnungen!U74</f>
        <v>0</v>
      </c>
      <c r="W13" s="30">
        <f>Berechnungen!V75+Berechnungen!V74</f>
        <v>0</v>
      </c>
      <c r="X13" s="30">
        <f>Berechnungen!W75+Berechnungen!W74</f>
        <v>0</v>
      </c>
      <c r="Y13" s="30">
        <f>Berechnungen!X75+Berechnungen!X74</f>
        <v>0</v>
      </c>
      <c r="Z13" s="30">
        <f>Berechnungen!Y75+Berechnungen!Y74</f>
        <v>0</v>
      </c>
      <c r="AA13" s="25"/>
      <c r="AB13" s="15"/>
      <c r="AC13" s="15"/>
      <c r="AD13" s="15"/>
      <c r="AE13" s="15"/>
      <c r="AF13" s="15"/>
      <c r="AG13" s="15"/>
      <c r="AH13" s="15"/>
      <c r="AI13" s="15"/>
      <c r="AJ13" s="15"/>
      <c r="AK13" s="15"/>
      <c r="AL13" s="15"/>
      <c r="AM13" s="15"/>
      <c r="AO13" s="16"/>
      <c r="AP13" s="16"/>
      <c r="AQ13" s="16"/>
      <c r="AR13" s="16"/>
      <c r="AS13" s="16"/>
      <c r="AT13" s="16"/>
      <c r="AU13" s="16"/>
      <c r="AV13" s="16"/>
      <c r="AW13" s="16"/>
      <c r="AX13" s="16"/>
      <c r="AY13" s="16"/>
      <c r="AZ13" s="16"/>
    </row>
    <row r="14" spans="1:52" outlineLevel="1" x14ac:dyDescent="0.2">
      <c r="A14" s="13" t="str">
        <f t="shared" si="0"/>
        <v>Stationäre Energie</v>
      </c>
      <c r="B14" s="13" t="str">
        <f>B13</f>
        <v>Verwaltung</v>
      </c>
      <c r="C14" s="49" t="s">
        <v>211</v>
      </c>
      <c r="D14" s="3" t="s">
        <v>210</v>
      </c>
      <c r="E14" s="10" t="s">
        <v>188</v>
      </c>
      <c r="F14" s="30">
        <f>Berechnungen!E76+Berechnungen!E77+Berechnungen!E79</f>
        <v>3474980.047661758</v>
      </c>
      <c r="G14" s="30">
        <f>Berechnungen!F76+Berechnungen!F77+Berechnungen!F79</f>
        <v>0</v>
      </c>
      <c r="H14" s="30">
        <f>Berechnungen!G76+Berechnungen!G77+Berechnungen!G79</f>
        <v>0</v>
      </c>
      <c r="I14" s="30">
        <f>Berechnungen!H76+Berechnungen!H77+Berechnungen!H79</f>
        <v>0</v>
      </c>
      <c r="J14" s="30">
        <f>Berechnungen!I76+Berechnungen!I77+Berechnungen!I79</f>
        <v>0</v>
      </c>
      <c r="K14" s="30">
        <f>Berechnungen!J76+Berechnungen!J77+Berechnungen!J79</f>
        <v>0</v>
      </c>
      <c r="L14" s="30">
        <f>Berechnungen!K76+Berechnungen!K77+Berechnungen!K79</f>
        <v>0</v>
      </c>
      <c r="M14" s="30">
        <f>Berechnungen!L76+Berechnungen!L77+Berechnungen!L79</f>
        <v>0</v>
      </c>
      <c r="N14" s="30">
        <f>Berechnungen!M76+Berechnungen!M77+Berechnungen!M79</f>
        <v>0</v>
      </c>
      <c r="O14" s="30">
        <f>Berechnungen!N76+Berechnungen!N77+Berechnungen!N79</f>
        <v>0</v>
      </c>
      <c r="P14" s="30">
        <f>Berechnungen!O76+Berechnungen!O77+Berechnungen!O79</f>
        <v>0</v>
      </c>
      <c r="Q14" s="30">
        <f>Berechnungen!P76+Berechnungen!P77+Berechnungen!P79</f>
        <v>0</v>
      </c>
      <c r="R14" s="30">
        <f>Berechnungen!Q76+Berechnungen!Q77+Berechnungen!Q79</f>
        <v>0</v>
      </c>
      <c r="S14" s="30">
        <f>Berechnungen!R76+Berechnungen!R77+Berechnungen!R79</f>
        <v>0</v>
      </c>
      <c r="T14" s="30">
        <f>Berechnungen!S76+Berechnungen!S77+Berechnungen!S79</f>
        <v>0</v>
      </c>
      <c r="U14" s="30">
        <f>Berechnungen!T76+Berechnungen!T77+Berechnungen!T79</f>
        <v>0</v>
      </c>
      <c r="V14" s="30">
        <f>Berechnungen!U76+Berechnungen!U77+Berechnungen!U79</f>
        <v>0</v>
      </c>
      <c r="W14" s="30">
        <f>Berechnungen!V76+Berechnungen!V77+Berechnungen!V79</f>
        <v>0</v>
      </c>
      <c r="X14" s="30">
        <f>Berechnungen!W76+Berechnungen!W77+Berechnungen!W79</f>
        <v>0</v>
      </c>
      <c r="Y14" s="30">
        <f>Berechnungen!X76+Berechnungen!X77+Berechnungen!X79</f>
        <v>0</v>
      </c>
      <c r="Z14" s="30">
        <f>Berechnungen!Y76+Berechnungen!Y77+Berechnungen!Y79</f>
        <v>0</v>
      </c>
      <c r="AA14" s="25"/>
      <c r="AB14" s="15"/>
      <c r="AC14" s="15"/>
      <c r="AD14" s="15"/>
      <c r="AE14" s="15"/>
      <c r="AF14" s="15"/>
      <c r="AG14" s="15"/>
      <c r="AH14" s="15"/>
      <c r="AI14" s="15"/>
      <c r="AJ14" s="15"/>
      <c r="AK14" s="15"/>
      <c r="AL14" s="15"/>
      <c r="AM14" s="15"/>
      <c r="AO14" s="16"/>
      <c r="AP14" s="16"/>
      <c r="AQ14" s="16"/>
      <c r="AR14" s="16"/>
      <c r="AS14" s="16"/>
      <c r="AT14" s="16"/>
      <c r="AU14" s="16"/>
      <c r="AV14" s="16"/>
      <c r="AW14" s="16"/>
      <c r="AX14" s="16"/>
      <c r="AY14" s="16"/>
      <c r="AZ14" s="16"/>
    </row>
    <row r="15" spans="1:52" outlineLevel="1" x14ac:dyDescent="0.2">
      <c r="A15" s="13" t="str">
        <f t="shared" si="0"/>
        <v>Stationäre Energie</v>
      </c>
      <c r="B15" s="13" t="str">
        <f>B14</f>
        <v>Verwaltung</v>
      </c>
      <c r="C15" s="1" t="s">
        <v>212</v>
      </c>
      <c r="D15" s="3" t="s">
        <v>168</v>
      </c>
      <c r="E15" s="10" t="s">
        <v>188</v>
      </c>
      <c r="F15" s="30">
        <f>Berechnungen!E78+Berechnungen!E80</f>
        <v>668555.53099999996</v>
      </c>
      <c r="G15" s="30">
        <f>Berechnungen!F78+Berechnungen!F80</f>
        <v>0</v>
      </c>
      <c r="H15" s="30">
        <f>Berechnungen!G78+Berechnungen!G80</f>
        <v>0</v>
      </c>
      <c r="I15" s="30">
        <f>Berechnungen!H78+Berechnungen!H80</f>
        <v>0</v>
      </c>
      <c r="J15" s="30">
        <f>Berechnungen!I78+Berechnungen!I80</f>
        <v>0</v>
      </c>
      <c r="K15" s="30">
        <f>Berechnungen!J78+Berechnungen!J80</f>
        <v>0</v>
      </c>
      <c r="L15" s="30">
        <f>Berechnungen!K78+Berechnungen!K80</f>
        <v>0</v>
      </c>
      <c r="M15" s="30">
        <f>Berechnungen!L78+Berechnungen!L80</f>
        <v>0</v>
      </c>
      <c r="N15" s="30">
        <f>Berechnungen!M78+Berechnungen!M80</f>
        <v>0</v>
      </c>
      <c r="O15" s="30">
        <f>Berechnungen!N78+Berechnungen!N80</f>
        <v>0</v>
      </c>
      <c r="P15" s="30">
        <f>Berechnungen!O78+Berechnungen!O80</f>
        <v>0</v>
      </c>
      <c r="Q15" s="30">
        <f>Berechnungen!P78+Berechnungen!P80</f>
        <v>0</v>
      </c>
      <c r="R15" s="30">
        <f>Berechnungen!Q78+Berechnungen!Q80</f>
        <v>0</v>
      </c>
      <c r="S15" s="30">
        <f>Berechnungen!R78+Berechnungen!R80</f>
        <v>0</v>
      </c>
      <c r="T15" s="30">
        <f>Berechnungen!S78+Berechnungen!S80</f>
        <v>0</v>
      </c>
      <c r="U15" s="30">
        <f>Berechnungen!T78+Berechnungen!T80</f>
        <v>0</v>
      </c>
      <c r="V15" s="30">
        <f>Berechnungen!U78+Berechnungen!U80</f>
        <v>0</v>
      </c>
      <c r="W15" s="30">
        <f>Berechnungen!V78+Berechnungen!V80</f>
        <v>0</v>
      </c>
      <c r="X15" s="30">
        <f>Berechnungen!W78+Berechnungen!W80</f>
        <v>0</v>
      </c>
      <c r="Y15" s="30">
        <f>Berechnungen!X78+Berechnungen!X80</f>
        <v>0</v>
      </c>
      <c r="Z15" s="30">
        <f>Berechnungen!Y78+Berechnungen!Y80</f>
        <v>0</v>
      </c>
      <c r="AA15" s="25"/>
      <c r="AB15" s="15"/>
      <c r="AC15" s="15"/>
      <c r="AD15" s="15"/>
      <c r="AE15" s="15"/>
      <c r="AF15" s="15"/>
      <c r="AG15" s="15"/>
      <c r="AH15" s="15"/>
      <c r="AI15" s="15"/>
      <c r="AJ15" s="15"/>
      <c r="AK15" s="15"/>
      <c r="AL15" s="15"/>
      <c r="AM15" s="15"/>
      <c r="AO15" s="16"/>
      <c r="AP15" s="16"/>
      <c r="AQ15" s="16"/>
      <c r="AR15" s="16"/>
      <c r="AS15" s="16"/>
      <c r="AT15" s="16"/>
      <c r="AU15" s="16"/>
      <c r="AV15" s="16"/>
      <c r="AW15" s="16"/>
      <c r="AX15" s="16"/>
      <c r="AY15" s="16"/>
      <c r="AZ15" s="16"/>
    </row>
    <row r="16" spans="1:52" outlineLevel="1" x14ac:dyDescent="0.2">
      <c r="A16" s="91" t="s">
        <v>208</v>
      </c>
      <c r="B16" s="92" t="s">
        <v>213</v>
      </c>
      <c r="C16" s="93" t="s">
        <v>214</v>
      </c>
      <c r="D16" s="94" t="s">
        <v>168</v>
      </c>
      <c r="E16" s="95" t="s">
        <v>188</v>
      </c>
      <c r="F16" s="40">
        <f>Berechnungen!E19</f>
        <v>40190215.913615786</v>
      </c>
      <c r="G16" s="40">
        <f>Berechnungen!F19</f>
        <v>0</v>
      </c>
      <c r="H16" s="40">
        <f>Berechnungen!G19</f>
        <v>0</v>
      </c>
      <c r="I16" s="40">
        <f>Berechnungen!H19</f>
        <v>0</v>
      </c>
      <c r="J16" s="40">
        <f>Berechnungen!I19</f>
        <v>0</v>
      </c>
      <c r="K16" s="40">
        <f>Berechnungen!J19</f>
        <v>0</v>
      </c>
      <c r="L16" s="40">
        <f>Berechnungen!K19</f>
        <v>0</v>
      </c>
      <c r="M16" s="40">
        <f>Berechnungen!L19</f>
        <v>0</v>
      </c>
      <c r="N16" s="40">
        <f>Berechnungen!M19</f>
        <v>0</v>
      </c>
      <c r="O16" s="40">
        <f>Berechnungen!N19</f>
        <v>0</v>
      </c>
      <c r="P16" s="40">
        <f>Berechnungen!O19</f>
        <v>0</v>
      </c>
      <c r="Q16" s="40">
        <f>Berechnungen!P19</f>
        <v>0</v>
      </c>
      <c r="R16" s="40">
        <f>Berechnungen!Q19</f>
        <v>0</v>
      </c>
      <c r="S16" s="40">
        <f>Berechnungen!R19</f>
        <v>0</v>
      </c>
      <c r="T16" s="40">
        <f>Berechnungen!S19</f>
        <v>0</v>
      </c>
      <c r="U16" s="40">
        <f>Berechnungen!T19</f>
        <v>0</v>
      </c>
      <c r="V16" s="40">
        <f>Berechnungen!U19</f>
        <v>0</v>
      </c>
      <c r="W16" s="40">
        <f>Berechnungen!V19</f>
        <v>0</v>
      </c>
      <c r="X16" s="40">
        <f>Berechnungen!W19</f>
        <v>0</v>
      </c>
      <c r="Y16" s="40">
        <f>Berechnungen!X19</f>
        <v>0</v>
      </c>
      <c r="Z16" s="40">
        <f>Berechnungen!Y19</f>
        <v>0</v>
      </c>
      <c r="AA16" s="25"/>
      <c r="AB16" s="15"/>
      <c r="AC16" s="15"/>
      <c r="AD16" s="15"/>
      <c r="AE16" s="15"/>
      <c r="AF16" s="15"/>
      <c r="AG16" s="15"/>
      <c r="AH16" s="15"/>
      <c r="AI16" s="15"/>
      <c r="AJ16" s="15"/>
      <c r="AK16" s="15"/>
      <c r="AL16" s="15"/>
      <c r="AM16" s="15"/>
      <c r="AO16" s="16"/>
      <c r="AP16" s="16"/>
      <c r="AQ16" s="16"/>
      <c r="AR16" s="16"/>
      <c r="AS16" s="16"/>
      <c r="AT16" s="16"/>
      <c r="AU16" s="16"/>
      <c r="AV16" s="16"/>
      <c r="AW16" s="16"/>
      <c r="AX16" s="16"/>
      <c r="AY16" s="16"/>
      <c r="AZ16" s="16"/>
    </row>
    <row r="17" spans="1:52" outlineLevel="1" x14ac:dyDescent="0.2">
      <c r="A17" s="4" t="s">
        <v>215</v>
      </c>
      <c r="B17" s="4" t="s">
        <v>266</v>
      </c>
      <c r="C17" s="5" t="s">
        <v>216</v>
      </c>
      <c r="D17" s="6" t="s">
        <v>168</v>
      </c>
      <c r="E17" s="11" t="s">
        <v>188</v>
      </c>
      <c r="F17" s="111">
        <f>SUM(Berechnungen!E51:E52)</f>
        <v>107366644.91251156</v>
      </c>
      <c r="G17" s="111">
        <f>SUM(Berechnungen!F51:F52)</f>
        <v>0</v>
      </c>
      <c r="H17" s="111">
        <f>SUM(Berechnungen!G51:G52)</f>
        <v>0</v>
      </c>
      <c r="I17" s="111">
        <f>SUM(Berechnungen!H51:H52)</f>
        <v>0</v>
      </c>
      <c r="J17" s="111">
        <f>SUM(Berechnungen!I51:I52)</f>
        <v>0</v>
      </c>
      <c r="K17" s="111">
        <f>SUM(Berechnungen!J51:J52)</f>
        <v>0</v>
      </c>
      <c r="L17" s="111">
        <f>SUM(Berechnungen!K51:K52)</f>
        <v>0</v>
      </c>
      <c r="M17" s="111">
        <f>SUM(Berechnungen!L51:L52)</f>
        <v>0</v>
      </c>
      <c r="N17" s="111">
        <f>SUM(Berechnungen!M51:M52)</f>
        <v>0</v>
      </c>
      <c r="O17" s="111">
        <f>SUM(Berechnungen!N51:N52)</f>
        <v>0</v>
      </c>
      <c r="P17" s="111">
        <f>SUM(Berechnungen!O51:O52)</f>
        <v>0</v>
      </c>
      <c r="Q17" s="111">
        <f>SUM(Berechnungen!P51:P52)</f>
        <v>0</v>
      </c>
      <c r="R17" s="111">
        <f>SUM(Berechnungen!Q51:Q52)</f>
        <v>0</v>
      </c>
      <c r="S17" s="111">
        <f>SUM(Berechnungen!R51:R52)</f>
        <v>0</v>
      </c>
      <c r="T17" s="111">
        <f>SUM(Berechnungen!S51:S52)</f>
        <v>0</v>
      </c>
      <c r="U17" s="111">
        <f>SUM(Berechnungen!T51:T52)</f>
        <v>0</v>
      </c>
      <c r="V17" s="111">
        <f>SUM(Berechnungen!U51:U52)</f>
        <v>0</v>
      </c>
      <c r="W17" s="111">
        <f>SUM(Berechnungen!V51:V52)</f>
        <v>0</v>
      </c>
      <c r="X17" s="111">
        <f>SUM(Berechnungen!W51:W52)</f>
        <v>0</v>
      </c>
      <c r="Y17" s="111">
        <f>SUM(Berechnungen!X51:X52)</f>
        <v>0</v>
      </c>
      <c r="Z17" s="111">
        <f>SUM(Berechnungen!Y51:Y52)</f>
        <v>0</v>
      </c>
      <c r="AA17" s="25"/>
      <c r="AB17" s="15"/>
      <c r="AC17" s="15"/>
      <c r="AD17" s="15"/>
      <c r="AE17" s="15"/>
      <c r="AF17" s="15"/>
      <c r="AG17" s="15"/>
      <c r="AH17" s="15"/>
      <c r="AI17" s="15"/>
      <c r="AJ17" s="15"/>
      <c r="AK17" s="15"/>
      <c r="AL17" s="15"/>
      <c r="AM17" s="15"/>
      <c r="AO17" s="16"/>
      <c r="AP17" s="16"/>
      <c r="AQ17" s="16"/>
      <c r="AR17" s="16"/>
      <c r="AS17" s="16"/>
      <c r="AT17" s="16"/>
      <c r="AU17" s="16"/>
      <c r="AV17" s="16"/>
      <c r="AW17" s="16"/>
      <c r="AX17" s="16"/>
      <c r="AY17" s="16"/>
      <c r="AZ17" s="16"/>
    </row>
    <row r="18" spans="1:52" outlineLevel="1" x14ac:dyDescent="0.2">
      <c r="A18" s="13" t="str">
        <f t="shared" ref="A18:B27" si="1">A17</f>
        <v>Verkehr</v>
      </c>
      <c r="B18" s="13" t="str">
        <f>B17</f>
        <v>Pkw-Verkehr</v>
      </c>
      <c r="C18" s="1" t="s">
        <v>27</v>
      </c>
      <c r="D18" s="3" t="s">
        <v>210</v>
      </c>
      <c r="E18" s="10" t="s">
        <v>188</v>
      </c>
      <c r="F18" s="112">
        <f>SUM(Berechnungen!E53)</f>
        <v>270697.08817503514</v>
      </c>
      <c r="G18" s="112">
        <f>SUM(Berechnungen!F53)</f>
        <v>0</v>
      </c>
      <c r="H18" s="112">
        <f>SUM(Berechnungen!G53)</f>
        <v>0</v>
      </c>
      <c r="I18" s="112">
        <f>SUM(Berechnungen!H53)</f>
        <v>0</v>
      </c>
      <c r="J18" s="112">
        <f>SUM(Berechnungen!I53)</f>
        <v>0</v>
      </c>
      <c r="K18" s="112">
        <f>SUM(Berechnungen!J53)</f>
        <v>0</v>
      </c>
      <c r="L18" s="112">
        <f>SUM(Berechnungen!K53)</f>
        <v>0</v>
      </c>
      <c r="M18" s="112">
        <f>SUM(Berechnungen!L53)</f>
        <v>0</v>
      </c>
      <c r="N18" s="112">
        <f>SUM(Berechnungen!M53)</f>
        <v>0</v>
      </c>
      <c r="O18" s="112">
        <f>SUM(Berechnungen!N53)</f>
        <v>0</v>
      </c>
      <c r="P18" s="112">
        <f>SUM(Berechnungen!O53)</f>
        <v>0</v>
      </c>
      <c r="Q18" s="112">
        <f>SUM(Berechnungen!P53)</f>
        <v>0</v>
      </c>
      <c r="R18" s="112">
        <f>SUM(Berechnungen!Q53)</f>
        <v>0</v>
      </c>
      <c r="S18" s="112">
        <f>SUM(Berechnungen!R53)</f>
        <v>0</v>
      </c>
      <c r="T18" s="112">
        <f>SUM(Berechnungen!S53)</f>
        <v>0</v>
      </c>
      <c r="U18" s="112">
        <f>SUM(Berechnungen!T53)</f>
        <v>0</v>
      </c>
      <c r="V18" s="112">
        <f>SUM(Berechnungen!U53)</f>
        <v>0</v>
      </c>
      <c r="W18" s="112">
        <f>SUM(Berechnungen!V53)</f>
        <v>0</v>
      </c>
      <c r="X18" s="112">
        <f>SUM(Berechnungen!W53)</f>
        <v>0</v>
      </c>
      <c r="Y18" s="112">
        <f>SUM(Berechnungen!X53)</f>
        <v>0</v>
      </c>
      <c r="Z18" s="112">
        <f>SUM(Berechnungen!Y53)</f>
        <v>0</v>
      </c>
      <c r="AA18" s="25"/>
      <c r="AB18" s="15"/>
      <c r="AC18" s="15"/>
      <c r="AD18" s="15"/>
      <c r="AE18" s="15"/>
      <c r="AF18" s="15"/>
      <c r="AG18" s="15"/>
      <c r="AH18" s="15"/>
      <c r="AI18" s="15"/>
      <c r="AJ18" s="15"/>
      <c r="AK18" s="15"/>
      <c r="AL18" s="15"/>
      <c r="AM18" s="15"/>
      <c r="AO18" s="16"/>
      <c r="AP18" s="16"/>
      <c r="AQ18" s="16"/>
      <c r="AR18" s="16"/>
      <c r="AS18" s="16"/>
      <c r="AT18" s="16"/>
      <c r="AU18" s="16"/>
      <c r="AV18" s="16"/>
      <c r="AW18" s="16"/>
      <c r="AX18" s="16"/>
      <c r="AY18" s="16"/>
      <c r="AZ18" s="16"/>
    </row>
    <row r="19" spans="1:52" outlineLevel="1" x14ac:dyDescent="0.2">
      <c r="A19" s="13" t="str">
        <f>A18</f>
        <v>Verkehr</v>
      </c>
      <c r="B19" s="2" t="s">
        <v>267</v>
      </c>
      <c r="C19" s="1" t="s">
        <v>216</v>
      </c>
      <c r="D19" s="3" t="s">
        <v>168</v>
      </c>
      <c r="E19" s="10" t="s">
        <v>188</v>
      </c>
      <c r="F19" s="112">
        <f>SUM(Berechnungen!E54,Berechnungen!E57)</f>
        <v>3415469.5791054498</v>
      </c>
      <c r="G19" s="112" t="e">
        <f>SUM(Berechnungen!F54,Berechnungen!F57)</f>
        <v>#DIV/0!</v>
      </c>
      <c r="H19" s="112" t="e">
        <f>SUM(Berechnungen!G54,Berechnungen!G57)</f>
        <v>#DIV/0!</v>
      </c>
      <c r="I19" s="112" t="e">
        <f>SUM(Berechnungen!H54,Berechnungen!H57)</f>
        <v>#DIV/0!</v>
      </c>
      <c r="J19" s="112" t="e">
        <f>SUM(Berechnungen!I54,Berechnungen!I57)</f>
        <v>#DIV/0!</v>
      </c>
      <c r="K19" s="112" t="e">
        <f>SUM(Berechnungen!J54,Berechnungen!J57)</f>
        <v>#DIV/0!</v>
      </c>
      <c r="L19" s="112" t="e">
        <f>SUM(Berechnungen!K54,Berechnungen!K57)</f>
        <v>#DIV/0!</v>
      </c>
      <c r="M19" s="112" t="e">
        <f>SUM(Berechnungen!L54,Berechnungen!L57)</f>
        <v>#DIV/0!</v>
      </c>
      <c r="N19" s="112" t="e">
        <f>SUM(Berechnungen!M54,Berechnungen!M57)</f>
        <v>#DIV/0!</v>
      </c>
      <c r="O19" s="112" t="e">
        <f>SUM(Berechnungen!N54,Berechnungen!N57)</f>
        <v>#DIV/0!</v>
      </c>
      <c r="P19" s="112" t="e">
        <f>SUM(Berechnungen!O54,Berechnungen!O57)</f>
        <v>#DIV/0!</v>
      </c>
      <c r="Q19" s="112" t="e">
        <f>SUM(Berechnungen!P54,Berechnungen!P57)</f>
        <v>#DIV/0!</v>
      </c>
      <c r="R19" s="112" t="e">
        <f>SUM(Berechnungen!Q54,Berechnungen!Q57)</f>
        <v>#DIV/0!</v>
      </c>
      <c r="S19" s="112" t="e">
        <f>SUM(Berechnungen!R54,Berechnungen!R57)</f>
        <v>#DIV/0!</v>
      </c>
      <c r="T19" s="112" t="e">
        <f>SUM(Berechnungen!S54,Berechnungen!S57)</f>
        <v>#DIV/0!</v>
      </c>
      <c r="U19" s="112" t="e">
        <f>SUM(Berechnungen!T54,Berechnungen!T57)</f>
        <v>#DIV/0!</v>
      </c>
      <c r="V19" s="112" t="e">
        <f>SUM(Berechnungen!U54,Berechnungen!U57)</f>
        <v>#DIV/0!</v>
      </c>
      <c r="W19" s="112" t="e">
        <f>SUM(Berechnungen!V54,Berechnungen!V57)</f>
        <v>#DIV/0!</v>
      </c>
      <c r="X19" s="112" t="e">
        <f>SUM(Berechnungen!W54,Berechnungen!W57)</f>
        <v>#DIV/0!</v>
      </c>
      <c r="Y19" s="112" t="e">
        <f>SUM(Berechnungen!X54,Berechnungen!X57)</f>
        <v>#DIV/0!</v>
      </c>
      <c r="Z19" s="112" t="e">
        <f>SUM(Berechnungen!Y54,Berechnungen!Y57)</f>
        <v>#DIV/0!</v>
      </c>
      <c r="AA19" s="25"/>
      <c r="AB19" s="15"/>
      <c r="AC19" s="15"/>
      <c r="AD19" s="15"/>
      <c r="AE19" s="15"/>
      <c r="AF19" s="15"/>
      <c r="AG19" s="15"/>
      <c r="AH19" s="15"/>
      <c r="AI19" s="15"/>
      <c r="AJ19" s="15"/>
      <c r="AK19" s="15"/>
      <c r="AL19" s="15"/>
      <c r="AM19" s="15"/>
      <c r="AO19" s="16"/>
      <c r="AP19" s="16"/>
      <c r="AQ19" s="16"/>
      <c r="AR19" s="16"/>
      <c r="AS19" s="16"/>
      <c r="AT19" s="16"/>
      <c r="AU19" s="16"/>
      <c r="AV19" s="16"/>
      <c r="AW19" s="16"/>
      <c r="AX19" s="16"/>
      <c r="AY19" s="16"/>
      <c r="AZ19" s="16"/>
    </row>
    <row r="20" spans="1:52" outlineLevel="1" x14ac:dyDescent="0.2">
      <c r="A20" s="13" t="str">
        <f t="shared" si="1"/>
        <v>Verkehr</v>
      </c>
      <c r="B20" s="13" t="str">
        <f>B19</f>
        <v>Öffentlicher Personennahverkehr</v>
      </c>
      <c r="C20" s="1" t="s">
        <v>27</v>
      </c>
      <c r="D20" s="3" t="s">
        <v>210</v>
      </c>
      <c r="E20" s="10" t="s">
        <v>188</v>
      </c>
      <c r="F20" s="112">
        <f>SUM(Berechnungen!E55:E56,Berechnungen!E58)</f>
        <v>4953082.9337054621</v>
      </c>
      <c r="G20" s="112" t="e">
        <f>SUM(Berechnungen!F55:F56,Berechnungen!F58)</f>
        <v>#DIV/0!</v>
      </c>
      <c r="H20" s="112" t="e">
        <f>SUM(Berechnungen!G55:G56,Berechnungen!G58)</f>
        <v>#DIV/0!</v>
      </c>
      <c r="I20" s="112" t="e">
        <f>SUM(Berechnungen!H55:H56,Berechnungen!H58)</f>
        <v>#DIV/0!</v>
      </c>
      <c r="J20" s="112" t="e">
        <f>SUM(Berechnungen!I55:I56,Berechnungen!I58)</f>
        <v>#DIV/0!</v>
      </c>
      <c r="K20" s="112" t="e">
        <f>SUM(Berechnungen!J55:J56,Berechnungen!J58)</f>
        <v>#DIV/0!</v>
      </c>
      <c r="L20" s="112" t="e">
        <f>SUM(Berechnungen!K55:K56,Berechnungen!K58)</f>
        <v>#DIV/0!</v>
      </c>
      <c r="M20" s="112" t="e">
        <f>SUM(Berechnungen!L55:L56,Berechnungen!L58)</f>
        <v>#DIV/0!</v>
      </c>
      <c r="N20" s="112" t="e">
        <f>SUM(Berechnungen!M55:M56,Berechnungen!M58)</f>
        <v>#DIV/0!</v>
      </c>
      <c r="O20" s="112" t="e">
        <f>SUM(Berechnungen!N55:N56,Berechnungen!N58)</f>
        <v>#DIV/0!</v>
      </c>
      <c r="P20" s="112" t="e">
        <f>SUM(Berechnungen!O55:O56,Berechnungen!O58)</f>
        <v>#DIV/0!</v>
      </c>
      <c r="Q20" s="112" t="e">
        <f>SUM(Berechnungen!P55:P56,Berechnungen!P58)</f>
        <v>#DIV/0!</v>
      </c>
      <c r="R20" s="112" t="e">
        <f>SUM(Berechnungen!Q55:Q56,Berechnungen!Q58)</f>
        <v>#DIV/0!</v>
      </c>
      <c r="S20" s="112" t="e">
        <f>SUM(Berechnungen!R55:R56,Berechnungen!R58)</f>
        <v>#DIV/0!</v>
      </c>
      <c r="T20" s="112" t="e">
        <f>SUM(Berechnungen!S55:S56,Berechnungen!S58)</f>
        <v>#DIV/0!</v>
      </c>
      <c r="U20" s="112" t="e">
        <f>SUM(Berechnungen!T55:T56,Berechnungen!T58)</f>
        <v>#DIV/0!</v>
      </c>
      <c r="V20" s="112" t="e">
        <f>SUM(Berechnungen!U55:U56,Berechnungen!U58)</f>
        <v>#DIV/0!</v>
      </c>
      <c r="W20" s="112" t="e">
        <f>SUM(Berechnungen!V55:V56,Berechnungen!V58)</f>
        <v>#DIV/0!</v>
      </c>
      <c r="X20" s="112" t="e">
        <f>SUM(Berechnungen!W55:W56,Berechnungen!W58)</f>
        <v>#DIV/0!</v>
      </c>
      <c r="Y20" s="112" t="e">
        <f>SUM(Berechnungen!X55:X56,Berechnungen!X58)</f>
        <v>#DIV/0!</v>
      </c>
      <c r="Z20" s="112" t="e">
        <f>SUM(Berechnungen!Y55:Y56,Berechnungen!Y58)</f>
        <v>#DIV/0!</v>
      </c>
      <c r="AA20" s="25"/>
      <c r="AB20" s="15"/>
      <c r="AC20" s="15"/>
      <c r="AD20" s="15"/>
      <c r="AE20" s="15"/>
      <c r="AF20" s="15"/>
      <c r="AG20" s="15"/>
      <c r="AH20" s="15"/>
      <c r="AI20" s="15"/>
      <c r="AJ20" s="15"/>
      <c r="AK20" s="15"/>
      <c r="AL20" s="15"/>
      <c r="AM20" s="15"/>
      <c r="AO20" s="16"/>
      <c r="AP20" s="16"/>
      <c r="AQ20" s="16"/>
      <c r="AR20" s="16"/>
      <c r="AS20" s="16"/>
      <c r="AT20" s="16"/>
      <c r="AU20" s="16"/>
      <c r="AV20" s="16"/>
      <c r="AW20" s="16"/>
      <c r="AX20" s="16"/>
      <c r="AY20" s="16"/>
      <c r="AZ20" s="16"/>
    </row>
    <row r="21" spans="1:52" outlineLevel="1" x14ac:dyDescent="0.2">
      <c r="A21" s="13" t="str">
        <f t="shared" si="1"/>
        <v>Verkehr</v>
      </c>
      <c r="B21" s="2" t="s">
        <v>268</v>
      </c>
      <c r="C21" s="1" t="s">
        <v>216</v>
      </c>
      <c r="D21" s="3" t="s">
        <v>168</v>
      </c>
      <c r="E21" s="10" t="s">
        <v>188</v>
      </c>
      <c r="F21" s="112">
        <f>SUM(Berechnungen!E59)</f>
        <v>130006.76520647874</v>
      </c>
      <c r="G21" s="112">
        <f>SUM(Berechnungen!F59)</f>
        <v>0</v>
      </c>
      <c r="H21" s="112">
        <f>SUM(Berechnungen!G59)</f>
        <v>0</v>
      </c>
      <c r="I21" s="112">
        <f>SUM(Berechnungen!H59)</f>
        <v>0</v>
      </c>
      <c r="J21" s="112" t="e">
        <f>SUM(Berechnungen!I59)</f>
        <v>#DIV/0!</v>
      </c>
      <c r="K21" s="112" t="e">
        <f>SUM(Berechnungen!J59)</f>
        <v>#DIV/0!</v>
      </c>
      <c r="L21" s="112" t="e">
        <f>SUM(Berechnungen!K59)</f>
        <v>#DIV/0!</v>
      </c>
      <c r="M21" s="112" t="e">
        <f>SUM(Berechnungen!L59)</f>
        <v>#DIV/0!</v>
      </c>
      <c r="N21" s="112" t="e">
        <f>SUM(Berechnungen!M59)</f>
        <v>#DIV/0!</v>
      </c>
      <c r="O21" s="112" t="e">
        <f>SUM(Berechnungen!N59)</f>
        <v>#DIV/0!</v>
      </c>
      <c r="P21" s="112" t="e">
        <f>SUM(Berechnungen!O59)</f>
        <v>#DIV/0!</v>
      </c>
      <c r="Q21" s="112" t="e">
        <f>SUM(Berechnungen!P59)</f>
        <v>#DIV/0!</v>
      </c>
      <c r="R21" s="112" t="e">
        <f>SUM(Berechnungen!Q59)</f>
        <v>#DIV/0!</v>
      </c>
      <c r="S21" s="112" t="e">
        <f>SUM(Berechnungen!R59)</f>
        <v>#DIV/0!</v>
      </c>
      <c r="T21" s="112" t="e">
        <f>SUM(Berechnungen!S59)</f>
        <v>#DIV/0!</v>
      </c>
      <c r="U21" s="112" t="e">
        <f>SUM(Berechnungen!T59)</f>
        <v>#DIV/0!</v>
      </c>
      <c r="V21" s="112" t="e">
        <f>SUM(Berechnungen!U59)</f>
        <v>#DIV/0!</v>
      </c>
      <c r="W21" s="112" t="e">
        <f>SUM(Berechnungen!V59)</f>
        <v>#DIV/0!</v>
      </c>
      <c r="X21" s="112" t="e">
        <f>SUM(Berechnungen!W59)</f>
        <v>#DIV/0!</v>
      </c>
      <c r="Y21" s="112" t="e">
        <f>SUM(Berechnungen!X59)</f>
        <v>#DIV/0!</v>
      </c>
      <c r="Z21" s="112" t="e">
        <f>SUM(Berechnungen!Y59)</f>
        <v>#DIV/0!</v>
      </c>
      <c r="AA21" s="25"/>
      <c r="AB21" s="15"/>
      <c r="AC21" s="15"/>
      <c r="AD21" s="15"/>
      <c r="AE21" s="15"/>
      <c r="AF21" s="15"/>
      <c r="AG21" s="15"/>
      <c r="AH21" s="15"/>
      <c r="AI21" s="15"/>
      <c r="AJ21" s="15"/>
      <c r="AK21" s="15"/>
      <c r="AL21" s="15"/>
      <c r="AM21" s="15"/>
      <c r="AO21" s="16"/>
      <c r="AP21" s="16"/>
      <c r="AQ21" s="16"/>
      <c r="AR21" s="16"/>
      <c r="AS21" s="16"/>
      <c r="AT21" s="16"/>
      <c r="AU21" s="16"/>
      <c r="AV21" s="16"/>
      <c r="AW21" s="16"/>
      <c r="AX21" s="16"/>
      <c r="AY21" s="16"/>
      <c r="AZ21" s="16"/>
    </row>
    <row r="22" spans="1:52" outlineLevel="1" x14ac:dyDescent="0.2">
      <c r="A22" s="13" t="str">
        <f t="shared" si="1"/>
        <v>Verkehr</v>
      </c>
      <c r="B22" s="13" t="str">
        <f>B21</f>
        <v>Öffentlicher Personenfernverkehr</v>
      </c>
      <c r="C22" s="1" t="s">
        <v>27</v>
      </c>
      <c r="D22" s="3" t="s">
        <v>210</v>
      </c>
      <c r="E22" s="10" t="s">
        <v>188</v>
      </c>
      <c r="F22" s="112">
        <f>SUM(Berechnungen!E60)</f>
        <v>809309.22788959614</v>
      </c>
      <c r="G22" s="112">
        <f>SUM(Berechnungen!F60)</f>
        <v>0</v>
      </c>
      <c r="H22" s="112">
        <f>SUM(Berechnungen!G60)</f>
        <v>0</v>
      </c>
      <c r="I22" s="112">
        <f>SUM(Berechnungen!H60)</f>
        <v>0</v>
      </c>
      <c r="J22" s="112" t="e">
        <f>SUM(Berechnungen!I60)</f>
        <v>#DIV/0!</v>
      </c>
      <c r="K22" s="112" t="e">
        <f>SUM(Berechnungen!J60)</f>
        <v>#DIV/0!</v>
      </c>
      <c r="L22" s="112" t="e">
        <f>SUM(Berechnungen!K60)</f>
        <v>#DIV/0!</v>
      </c>
      <c r="M22" s="112" t="e">
        <f>SUM(Berechnungen!L60)</f>
        <v>#DIV/0!</v>
      </c>
      <c r="N22" s="112" t="e">
        <f>SUM(Berechnungen!M60)</f>
        <v>#DIV/0!</v>
      </c>
      <c r="O22" s="112" t="e">
        <f>SUM(Berechnungen!N60)</f>
        <v>#DIV/0!</v>
      </c>
      <c r="P22" s="112" t="e">
        <f>SUM(Berechnungen!O60)</f>
        <v>#DIV/0!</v>
      </c>
      <c r="Q22" s="112" t="e">
        <f>SUM(Berechnungen!P60)</f>
        <v>#DIV/0!</v>
      </c>
      <c r="R22" s="112" t="e">
        <f>SUM(Berechnungen!Q60)</f>
        <v>#DIV/0!</v>
      </c>
      <c r="S22" s="112" t="e">
        <f>SUM(Berechnungen!R60)</f>
        <v>#DIV/0!</v>
      </c>
      <c r="T22" s="112" t="e">
        <f>SUM(Berechnungen!S60)</f>
        <v>#DIV/0!</v>
      </c>
      <c r="U22" s="112" t="e">
        <f>SUM(Berechnungen!T60)</f>
        <v>#DIV/0!</v>
      </c>
      <c r="V22" s="112" t="e">
        <f>SUM(Berechnungen!U60)</f>
        <v>#DIV/0!</v>
      </c>
      <c r="W22" s="112" t="e">
        <f>SUM(Berechnungen!V60)</f>
        <v>#DIV/0!</v>
      </c>
      <c r="X22" s="112" t="e">
        <f>SUM(Berechnungen!W60)</f>
        <v>#DIV/0!</v>
      </c>
      <c r="Y22" s="112" t="e">
        <f>SUM(Berechnungen!X60)</f>
        <v>#DIV/0!</v>
      </c>
      <c r="Z22" s="112" t="e">
        <f>SUM(Berechnungen!Y60)</f>
        <v>#DIV/0!</v>
      </c>
      <c r="AA22" s="25"/>
      <c r="AB22" s="15"/>
      <c r="AC22" s="15"/>
      <c r="AD22" s="15"/>
      <c r="AE22" s="15"/>
      <c r="AF22" s="15"/>
      <c r="AG22" s="15"/>
      <c r="AH22" s="15"/>
      <c r="AI22" s="15"/>
      <c r="AJ22" s="15"/>
      <c r="AK22" s="15"/>
      <c r="AL22" s="15"/>
      <c r="AM22" s="15"/>
      <c r="AO22" s="16"/>
      <c r="AP22" s="16"/>
      <c r="AQ22" s="16"/>
      <c r="AR22" s="16"/>
      <c r="AS22" s="16"/>
      <c r="AT22" s="16"/>
      <c r="AU22" s="16"/>
      <c r="AV22" s="16"/>
      <c r="AW22" s="16"/>
      <c r="AX22" s="16"/>
      <c r="AY22" s="16"/>
      <c r="AZ22" s="16"/>
    </row>
    <row r="23" spans="1:52" outlineLevel="1" x14ac:dyDescent="0.2">
      <c r="A23" s="13" t="str">
        <f t="shared" si="1"/>
        <v>Verkehr</v>
      </c>
      <c r="B23" s="2" t="s">
        <v>217</v>
      </c>
      <c r="C23" s="1" t="s">
        <v>216</v>
      </c>
      <c r="D23" s="3" t="s">
        <v>168</v>
      </c>
      <c r="E23" s="10" t="s">
        <v>188</v>
      </c>
      <c r="F23" s="112">
        <f>SUM(Berechnungen!E62,Berechnungen!E64)</f>
        <v>29719619.106341369</v>
      </c>
      <c r="G23" s="112" t="e">
        <f>SUM(Berechnungen!F62,Berechnungen!F64)</f>
        <v>#DIV/0!</v>
      </c>
      <c r="H23" s="112" t="e">
        <f>SUM(Berechnungen!G62,Berechnungen!G64)</f>
        <v>#DIV/0!</v>
      </c>
      <c r="I23" s="112" t="e">
        <f>SUM(Berechnungen!H62,Berechnungen!H64)</f>
        <v>#DIV/0!</v>
      </c>
      <c r="J23" s="112" t="e">
        <f>SUM(Berechnungen!I62,Berechnungen!I64)</f>
        <v>#DIV/0!</v>
      </c>
      <c r="K23" s="112" t="e">
        <f>SUM(Berechnungen!J62,Berechnungen!J64)</f>
        <v>#DIV/0!</v>
      </c>
      <c r="L23" s="112" t="e">
        <f>SUM(Berechnungen!K62,Berechnungen!K64)</f>
        <v>#DIV/0!</v>
      </c>
      <c r="M23" s="112" t="e">
        <f>SUM(Berechnungen!L62,Berechnungen!L64)</f>
        <v>#DIV/0!</v>
      </c>
      <c r="N23" s="112" t="e">
        <f>SUM(Berechnungen!M62,Berechnungen!M64)</f>
        <v>#DIV/0!</v>
      </c>
      <c r="O23" s="112" t="e">
        <f>SUM(Berechnungen!N62,Berechnungen!N64)</f>
        <v>#DIV/0!</v>
      </c>
      <c r="P23" s="112" t="e">
        <f>SUM(Berechnungen!O62,Berechnungen!O64)</f>
        <v>#DIV/0!</v>
      </c>
      <c r="Q23" s="112" t="e">
        <f>SUM(Berechnungen!P62,Berechnungen!P64)</f>
        <v>#DIV/0!</v>
      </c>
      <c r="R23" s="112" t="e">
        <f>SUM(Berechnungen!Q62,Berechnungen!Q64)</f>
        <v>#DIV/0!</v>
      </c>
      <c r="S23" s="112" t="e">
        <f>SUM(Berechnungen!R62,Berechnungen!R64)</f>
        <v>#DIV/0!</v>
      </c>
      <c r="T23" s="112" t="e">
        <f>SUM(Berechnungen!S62,Berechnungen!S64)</f>
        <v>#DIV/0!</v>
      </c>
      <c r="U23" s="112" t="e">
        <f>SUM(Berechnungen!T62,Berechnungen!T64)</f>
        <v>#DIV/0!</v>
      </c>
      <c r="V23" s="112" t="e">
        <f>SUM(Berechnungen!U62,Berechnungen!U64)</f>
        <v>#DIV/0!</v>
      </c>
      <c r="W23" s="112" t="e">
        <f>SUM(Berechnungen!V62,Berechnungen!V64)</f>
        <v>#DIV/0!</v>
      </c>
      <c r="X23" s="112" t="e">
        <f>SUM(Berechnungen!W62,Berechnungen!W64)</f>
        <v>#DIV/0!</v>
      </c>
      <c r="Y23" s="112" t="e">
        <f>SUM(Berechnungen!X62,Berechnungen!X64)</f>
        <v>#DIV/0!</v>
      </c>
      <c r="Z23" s="112" t="e">
        <f>SUM(Berechnungen!Y62,Berechnungen!Y64)</f>
        <v>#DIV/0!</v>
      </c>
      <c r="AA23" s="25"/>
      <c r="AB23" s="15"/>
      <c r="AC23" s="15"/>
      <c r="AD23" s="15"/>
      <c r="AE23" s="15"/>
      <c r="AF23" s="15"/>
      <c r="AG23" s="15"/>
      <c r="AH23" s="15"/>
      <c r="AI23" s="15"/>
      <c r="AJ23" s="15"/>
      <c r="AK23" s="15"/>
      <c r="AL23" s="15"/>
      <c r="AM23" s="15"/>
      <c r="AO23" s="16"/>
      <c r="AP23" s="16"/>
      <c r="AQ23" s="16"/>
      <c r="AR23" s="16"/>
      <c r="AS23" s="16"/>
      <c r="AT23" s="16"/>
      <c r="AU23" s="16"/>
      <c r="AV23" s="16"/>
      <c r="AW23" s="16"/>
      <c r="AX23" s="16"/>
      <c r="AY23" s="16"/>
      <c r="AZ23" s="16"/>
    </row>
    <row r="24" spans="1:52" outlineLevel="1" x14ac:dyDescent="0.2">
      <c r="A24" s="13" t="str">
        <f t="shared" si="1"/>
        <v>Verkehr</v>
      </c>
      <c r="B24" s="13" t="str">
        <f>B23</f>
        <v>Lkw-Verkehr</v>
      </c>
      <c r="C24" s="1" t="s">
        <v>27</v>
      </c>
      <c r="D24" s="3" t="s">
        <v>210</v>
      </c>
      <c r="E24" s="10" t="s">
        <v>188</v>
      </c>
      <c r="F24" s="112">
        <f>SUM(Berechnungen!E63,Berechnungen!E65)</f>
        <v>215377.25304438197</v>
      </c>
      <c r="G24" s="112" t="e">
        <f>SUM(Berechnungen!F63,Berechnungen!F65)</f>
        <v>#DIV/0!</v>
      </c>
      <c r="H24" s="112" t="e">
        <f>SUM(Berechnungen!G63,Berechnungen!G65)</f>
        <v>#DIV/0!</v>
      </c>
      <c r="I24" s="112" t="e">
        <f>SUM(Berechnungen!H63,Berechnungen!H65)</f>
        <v>#DIV/0!</v>
      </c>
      <c r="J24" s="112" t="e">
        <f>SUM(Berechnungen!I63,Berechnungen!I65)</f>
        <v>#DIV/0!</v>
      </c>
      <c r="K24" s="112" t="e">
        <f>SUM(Berechnungen!J63,Berechnungen!J65)</f>
        <v>#DIV/0!</v>
      </c>
      <c r="L24" s="112" t="e">
        <f>SUM(Berechnungen!K63,Berechnungen!K65)</f>
        <v>#DIV/0!</v>
      </c>
      <c r="M24" s="112" t="e">
        <f>SUM(Berechnungen!L63,Berechnungen!L65)</f>
        <v>#DIV/0!</v>
      </c>
      <c r="N24" s="112" t="e">
        <f>SUM(Berechnungen!M63,Berechnungen!M65)</f>
        <v>#DIV/0!</v>
      </c>
      <c r="O24" s="112" t="e">
        <f>SUM(Berechnungen!N63,Berechnungen!N65)</f>
        <v>#DIV/0!</v>
      </c>
      <c r="P24" s="112" t="e">
        <f>SUM(Berechnungen!O63,Berechnungen!O65)</f>
        <v>#DIV/0!</v>
      </c>
      <c r="Q24" s="112" t="e">
        <f>SUM(Berechnungen!P63,Berechnungen!P65)</f>
        <v>#DIV/0!</v>
      </c>
      <c r="R24" s="112" t="e">
        <f>SUM(Berechnungen!Q63,Berechnungen!Q65)</f>
        <v>#DIV/0!</v>
      </c>
      <c r="S24" s="112" t="e">
        <f>SUM(Berechnungen!R63,Berechnungen!R65)</f>
        <v>#DIV/0!</v>
      </c>
      <c r="T24" s="112" t="e">
        <f>SUM(Berechnungen!S63,Berechnungen!S65)</f>
        <v>#DIV/0!</v>
      </c>
      <c r="U24" s="112" t="e">
        <f>SUM(Berechnungen!T63,Berechnungen!T65)</f>
        <v>#DIV/0!</v>
      </c>
      <c r="V24" s="112" t="e">
        <f>SUM(Berechnungen!U63,Berechnungen!U65)</f>
        <v>#DIV/0!</v>
      </c>
      <c r="W24" s="112" t="e">
        <f>SUM(Berechnungen!V63,Berechnungen!V65)</f>
        <v>#DIV/0!</v>
      </c>
      <c r="X24" s="112" t="e">
        <f>SUM(Berechnungen!W63,Berechnungen!W65)</f>
        <v>#DIV/0!</v>
      </c>
      <c r="Y24" s="112" t="e">
        <f>SUM(Berechnungen!X63,Berechnungen!X65)</f>
        <v>#DIV/0!</v>
      </c>
      <c r="Z24" s="112" t="e">
        <f>SUM(Berechnungen!Y63,Berechnungen!Y65)</f>
        <v>#DIV/0!</v>
      </c>
      <c r="AA24" s="25"/>
      <c r="AB24" s="15"/>
      <c r="AC24" s="15"/>
      <c r="AD24" s="15"/>
      <c r="AE24" s="15"/>
      <c r="AF24" s="15"/>
      <c r="AG24" s="15"/>
      <c r="AH24" s="15"/>
      <c r="AI24" s="15"/>
      <c r="AJ24" s="15"/>
      <c r="AK24" s="15"/>
      <c r="AL24" s="15"/>
      <c r="AM24" s="15"/>
      <c r="AO24" s="16"/>
      <c r="AP24" s="16"/>
      <c r="AQ24" s="16"/>
      <c r="AR24" s="16"/>
      <c r="AS24" s="16"/>
      <c r="AT24" s="16"/>
      <c r="AU24" s="16"/>
      <c r="AV24" s="16"/>
      <c r="AW24" s="16"/>
      <c r="AX24" s="16"/>
      <c r="AY24" s="16"/>
      <c r="AZ24" s="16"/>
    </row>
    <row r="25" spans="1:52" outlineLevel="1" x14ac:dyDescent="0.2">
      <c r="A25" s="13" t="str">
        <f>A22</f>
        <v>Verkehr</v>
      </c>
      <c r="B25" s="2" t="s">
        <v>218</v>
      </c>
      <c r="C25" s="1" t="s">
        <v>219</v>
      </c>
      <c r="D25" s="3" t="s">
        <v>220</v>
      </c>
      <c r="E25" s="10" t="s">
        <v>188</v>
      </c>
      <c r="F25" s="112">
        <f>Berechnungen!E61</f>
        <v>12858510.273832884</v>
      </c>
      <c r="G25" s="112">
        <f>Berechnungen!F61</f>
        <v>0</v>
      </c>
      <c r="H25" s="112">
        <f>Berechnungen!G61</f>
        <v>0</v>
      </c>
      <c r="I25" s="112">
        <f>Berechnungen!H61</f>
        <v>0</v>
      </c>
      <c r="J25" s="112">
        <f>Berechnungen!I61</f>
        <v>0</v>
      </c>
      <c r="K25" s="112">
        <f>Berechnungen!J61</f>
        <v>0</v>
      </c>
      <c r="L25" s="112">
        <f>Berechnungen!K61</f>
        <v>0</v>
      </c>
      <c r="M25" s="112">
        <f>Berechnungen!L61</f>
        <v>0</v>
      </c>
      <c r="N25" s="112">
        <f>Berechnungen!M61</f>
        <v>0</v>
      </c>
      <c r="O25" s="112">
        <f>Berechnungen!N61</f>
        <v>0</v>
      </c>
      <c r="P25" s="112">
        <f>Berechnungen!O61</f>
        <v>0</v>
      </c>
      <c r="Q25" s="112">
        <f>Berechnungen!P61</f>
        <v>0</v>
      </c>
      <c r="R25" s="112">
        <f>Berechnungen!Q61</f>
        <v>0</v>
      </c>
      <c r="S25" s="112">
        <f>Berechnungen!R61</f>
        <v>0</v>
      </c>
      <c r="T25" s="112">
        <f>Berechnungen!S61</f>
        <v>0</v>
      </c>
      <c r="U25" s="112">
        <f>Berechnungen!T61</f>
        <v>0</v>
      </c>
      <c r="V25" s="112">
        <f>Berechnungen!U61</f>
        <v>0</v>
      </c>
      <c r="W25" s="112">
        <f>Berechnungen!V61</f>
        <v>0</v>
      </c>
      <c r="X25" s="112">
        <f>Berechnungen!W61</f>
        <v>0</v>
      </c>
      <c r="Y25" s="112">
        <f>Berechnungen!X61</f>
        <v>0</v>
      </c>
      <c r="Z25" s="112">
        <f>Berechnungen!Y61</f>
        <v>0</v>
      </c>
      <c r="AA25" s="25"/>
      <c r="AB25" s="15"/>
      <c r="AC25" s="15"/>
      <c r="AD25" s="15"/>
      <c r="AE25" s="15"/>
      <c r="AF25" s="15"/>
      <c r="AG25" s="15"/>
      <c r="AH25" s="15"/>
      <c r="AI25" s="15"/>
      <c r="AJ25" s="15"/>
      <c r="AK25" s="15"/>
      <c r="AL25" s="15"/>
      <c r="AM25" s="15"/>
      <c r="AO25" s="16"/>
      <c r="AP25" s="16"/>
      <c r="AQ25" s="16"/>
      <c r="AR25" s="16"/>
      <c r="AS25" s="16"/>
      <c r="AT25" s="16"/>
      <c r="AU25" s="16"/>
      <c r="AV25" s="16"/>
      <c r="AW25" s="16"/>
      <c r="AX25" s="16"/>
      <c r="AY25" s="16"/>
      <c r="AZ25" s="16"/>
    </row>
    <row r="26" spans="1:52" outlineLevel="1" x14ac:dyDescent="0.2">
      <c r="A26" s="13" t="str">
        <f t="shared" si="1"/>
        <v>Verkehr</v>
      </c>
      <c r="B26" s="2" t="s">
        <v>221</v>
      </c>
      <c r="C26" s="1" t="s">
        <v>216</v>
      </c>
      <c r="D26" s="3" t="s">
        <v>168</v>
      </c>
      <c r="E26" s="10" t="s">
        <v>188</v>
      </c>
      <c r="F26" s="112">
        <f>SUM(Berechnungen!E71:E72)</f>
        <v>725823.87561550573</v>
      </c>
      <c r="G26" s="112">
        <f>SUM(Berechnungen!F71:F72)</f>
        <v>0</v>
      </c>
      <c r="H26" s="112">
        <f>SUM(Berechnungen!G71:G72)</f>
        <v>0</v>
      </c>
      <c r="I26" s="112">
        <f>SUM(Berechnungen!H71:H72)</f>
        <v>0</v>
      </c>
      <c r="J26" s="112">
        <f>SUM(Berechnungen!I71:I72)</f>
        <v>0</v>
      </c>
      <c r="K26" s="112">
        <f>SUM(Berechnungen!J71:J72)</f>
        <v>0</v>
      </c>
      <c r="L26" s="112">
        <f>SUM(Berechnungen!K71:K72)</f>
        <v>0</v>
      </c>
      <c r="M26" s="112">
        <f>SUM(Berechnungen!L71:L72)</f>
        <v>0</v>
      </c>
      <c r="N26" s="112">
        <f>SUM(Berechnungen!M71:M72)</f>
        <v>0</v>
      </c>
      <c r="O26" s="112">
        <f>SUM(Berechnungen!N71:N72)</f>
        <v>0</v>
      </c>
      <c r="P26" s="112">
        <f>SUM(Berechnungen!O71:O72)</f>
        <v>0</v>
      </c>
      <c r="Q26" s="112">
        <f>SUM(Berechnungen!P71:P72)</f>
        <v>0</v>
      </c>
      <c r="R26" s="112">
        <f>SUM(Berechnungen!Q71:Q72)</f>
        <v>0</v>
      </c>
      <c r="S26" s="112">
        <f>SUM(Berechnungen!R71:R72)</f>
        <v>0</v>
      </c>
      <c r="T26" s="112">
        <f>SUM(Berechnungen!S71:S72)</f>
        <v>0</v>
      </c>
      <c r="U26" s="112">
        <f>SUM(Berechnungen!T71:T72)</f>
        <v>0</v>
      </c>
      <c r="V26" s="112">
        <f>SUM(Berechnungen!U71:U72)</f>
        <v>0</v>
      </c>
      <c r="W26" s="112">
        <f>SUM(Berechnungen!V71:V72)</f>
        <v>0</v>
      </c>
      <c r="X26" s="112">
        <f>SUM(Berechnungen!W71:W72)</f>
        <v>0</v>
      </c>
      <c r="Y26" s="112">
        <f>SUM(Berechnungen!X71:X72)</f>
        <v>0</v>
      </c>
      <c r="Z26" s="112">
        <f>SUM(Berechnungen!Y71:Y72)</f>
        <v>0</v>
      </c>
      <c r="AA26" s="25"/>
      <c r="AB26" s="15"/>
      <c r="AC26" s="15"/>
      <c r="AD26" s="15"/>
      <c r="AE26" s="15"/>
      <c r="AF26" s="15"/>
      <c r="AG26" s="15"/>
      <c r="AH26" s="15"/>
      <c r="AI26" s="15"/>
      <c r="AJ26" s="15"/>
      <c r="AK26" s="15"/>
      <c r="AL26" s="15"/>
      <c r="AM26" s="15"/>
      <c r="AO26" s="16"/>
      <c r="AP26" s="16"/>
      <c r="AQ26" s="16"/>
      <c r="AR26" s="16"/>
      <c r="AS26" s="16"/>
      <c r="AT26" s="16"/>
      <c r="AU26" s="16"/>
      <c r="AV26" s="16"/>
      <c r="AW26" s="16"/>
      <c r="AX26" s="16"/>
      <c r="AY26" s="16"/>
      <c r="AZ26" s="16"/>
    </row>
    <row r="27" spans="1:52" outlineLevel="1" x14ac:dyDescent="0.2">
      <c r="A27" s="103" t="str">
        <f t="shared" si="1"/>
        <v>Verkehr</v>
      </c>
      <c r="B27" s="103" t="str">
        <f t="shared" si="1"/>
        <v>Kommunaler Fuhrpark</v>
      </c>
      <c r="C27" s="104" t="s">
        <v>27</v>
      </c>
      <c r="D27" s="105" t="s">
        <v>210</v>
      </c>
      <c r="E27" s="106" t="s">
        <v>188</v>
      </c>
      <c r="F27" s="113">
        <f>Berechnungen!E73</f>
        <v>0</v>
      </c>
      <c r="G27" s="113">
        <f>Berechnungen!F73</f>
        <v>0</v>
      </c>
      <c r="H27" s="113">
        <f>Berechnungen!G73</f>
        <v>0</v>
      </c>
      <c r="I27" s="113">
        <f>Berechnungen!H73</f>
        <v>0</v>
      </c>
      <c r="J27" s="113">
        <f>Berechnungen!I73</f>
        <v>0</v>
      </c>
      <c r="K27" s="113">
        <f>Berechnungen!J73</f>
        <v>0</v>
      </c>
      <c r="L27" s="113">
        <f>Berechnungen!K73</f>
        <v>0</v>
      </c>
      <c r="M27" s="113">
        <f>Berechnungen!L73</f>
        <v>0</v>
      </c>
      <c r="N27" s="113">
        <f>Berechnungen!M73</f>
        <v>0</v>
      </c>
      <c r="O27" s="113">
        <f>Berechnungen!N73</f>
        <v>0</v>
      </c>
      <c r="P27" s="113">
        <f>Berechnungen!O73</f>
        <v>0</v>
      </c>
      <c r="Q27" s="113">
        <f>Berechnungen!P73</f>
        <v>0</v>
      </c>
      <c r="R27" s="113">
        <f>Berechnungen!Q73</f>
        <v>0</v>
      </c>
      <c r="S27" s="113">
        <f>Berechnungen!R73</f>
        <v>0</v>
      </c>
      <c r="T27" s="113">
        <f>Berechnungen!S73</f>
        <v>0</v>
      </c>
      <c r="U27" s="113">
        <f>Berechnungen!T73</f>
        <v>0</v>
      </c>
      <c r="V27" s="113">
        <f>Berechnungen!U73</f>
        <v>0</v>
      </c>
      <c r="W27" s="113">
        <f>Berechnungen!V73</f>
        <v>0</v>
      </c>
      <c r="X27" s="113">
        <f>Berechnungen!W73</f>
        <v>0</v>
      </c>
      <c r="Y27" s="113">
        <f>Berechnungen!X73</f>
        <v>0</v>
      </c>
      <c r="Z27" s="113">
        <f>Berechnungen!Y73</f>
        <v>0</v>
      </c>
      <c r="AA27" s="25"/>
      <c r="AB27" s="15"/>
      <c r="AC27" s="15"/>
      <c r="AD27" s="15"/>
      <c r="AE27" s="15"/>
      <c r="AF27" s="15"/>
      <c r="AG27" s="15"/>
      <c r="AH27" s="15"/>
      <c r="AI27" s="15"/>
      <c r="AJ27" s="15"/>
      <c r="AK27" s="15"/>
      <c r="AL27" s="15"/>
      <c r="AM27" s="15"/>
      <c r="AO27" s="16"/>
      <c r="AP27" s="16"/>
      <c r="AQ27" s="16"/>
      <c r="AR27" s="16"/>
      <c r="AS27" s="16"/>
      <c r="AT27" s="16"/>
      <c r="AU27" s="16"/>
      <c r="AV27" s="16"/>
      <c r="AW27" s="16"/>
      <c r="AX27" s="16"/>
      <c r="AY27" s="16"/>
      <c r="AZ27" s="16"/>
    </row>
    <row r="28" spans="1:52" s="16" customFormat="1" outlineLevel="1" x14ac:dyDescent="0.2">
      <c r="A28" s="2" t="s">
        <v>170</v>
      </c>
      <c r="B28" s="2" t="s">
        <v>241</v>
      </c>
      <c r="C28" s="1" t="s">
        <v>170</v>
      </c>
      <c r="D28" s="3" t="s">
        <v>220</v>
      </c>
      <c r="E28" s="10" t="s">
        <v>188</v>
      </c>
      <c r="F28" s="30">
        <f>Berechnungen!E84+Berechnungen!E85</f>
        <v>3762693.4170027846</v>
      </c>
      <c r="G28" s="30">
        <f>Berechnungen!F84+Berechnungen!F85</f>
        <v>0</v>
      </c>
      <c r="H28" s="30">
        <f>Berechnungen!G84+Berechnungen!G85</f>
        <v>0</v>
      </c>
      <c r="I28" s="30">
        <f>Berechnungen!H84+Berechnungen!H85</f>
        <v>0</v>
      </c>
      <c r="J28" s="30" t="e">
        <f>Berechnungen!I84+Berechnungen!I85</f>
        <v>#DIV/0!</v>
      </c>
      <c r="K28" s="30">
        <f>Berechnungen!J84+Berechnungen!J85</f>
        <v>0</v>
      </c>
      <c r="L28" s="30">
        <f>Berechnungen!K84+Berechnungen!K85</f>
        <v>0</v>
      </c>
      <c r="M28" s="30">
        <f>Berechnungen!L84+Berechnungen!L85</f>
        <v>0</v>
      </c>
      <c r="N28" s="30">
        <f>Berechnungen!M84+Berechnungen!M85</f>
        <v>0</v>
      </c>
      <c r="O28" s="30">
        <f>Berechnungen!N84+Berechnungen!N85</f>
        <v>0</v>
      </c>
      <c r="P28" s="30">
        <f>Berechnungen!O84+Berechnungen!O85</f>
        <v>0</v>
      </c>
      <c r="Q28" s="30">
        <f>Berechnungen!P84+Berechnungen!P85</f>
        <v>0</v>
      </c>
      <c r="R28" s="30">
        <f>Berechnungen!Q84+Berechnungen!Q85</f>
        <v>0</v>
      </c>
      <c r="S28" s="30">
        <f>Berechnungen!R84+Berechnungen!R85</f>
        <v>0</v>
      </c>
      <c r="T28" s="30">
        <f>Berechnungen!S84+Berechnungen!S85</f>
        <v>0</v>
      </c>
      <c r="U28" s="30">
        <f>Berechnungen!T84+Berechnungen!T85</f>
        <v>0</v>
      </c>
      <c r="V28" s="30">
        <f>Berechnungen!U84+Berechnungen!U85</f>
        <v>0</v>
      </c>
      <c r="W28" s="30">
        <f>Berechnungen!V84+Berechnungen!V85</f>
        <v>0</v>
      </c>
      <c r="X28" s="30">
        <f>Berechnungen!W84+Berechnungen!W85</f>
        <v>0</v>
      </c>
      <c r="Y28" s="30">
        <f>Berechnungen!X84+Berechnungen!X85</f>
        <v>0</v>
      </c>
      <c r="Z28" s="30">
        <f>Berechnungen!Y84+Berechnungen!Y85</f>
        <v>0</v>
      </c>
      <c r="AA28" s="25"/>
      <c r="AB28" s="15"/>
      <c r="AC28" s="15"/>
      <c r="AD28" s="15"/>
      <c r="AE28" s="15"/>
      <c r="AF28" s="15"/>
      <c r="AG28" s="15"/>
      <c r="AH28" s="15"/>
      <c r="AI28" s="15"/>
      <c r="AJ28" s="15"/>
      <c r="AK28" s="15"/>
      <c r="AL28" s="15"/>
      <c r="AM28" s="15"/>
    </row>
    <row r="29" spans="1:52" s="16" customFormat="1" outlineLevel="1" x14ac:dyDescent="0.2">
      <c r="A29" s="2"/>
      <c r="B29" s="13" t="str">
        <f>B28</f>
        <v>Abfälle Gesamt</v>
      </c>
      <c r="C29" s="1" t="s">
        <v>174</v>
      </c>
      <c r="D29" s="3" t="s">
        <v>168</v>
      </c>
      <c r="E29" s="10" t="s">
        <v>188</v>
      </c>
      <c r="F29" s="30">
        <f>+Berechnungen!E86</f>
        <v>1953500.8499999999</v>
      </c>
      <c r="G29" s="30">
        <f>+Berechnungen!F86</f>
        <v>0</v>
      </c>
      <c r="H29" s="30">
        <f>+Berechnungen!G86</f>
        <v>0</v>
      </c>
      <c r="I29" s="30">
        <f>+Berechnungen!H86</f>
        <v>0</v>
      </c>
      <c r="J29" s="30">
        <f>+Berechnungen!I86</f>
        <v>0</v>
      </c>
      <c r="K29" s="30">
        <f>+Berechnungen!J86</f>
        <v>0</v>
      </c>
      <c r="L29" s="30">
        <f>+Berechnungen!K86</f>
        <v>0</v>
      </c>
      <c r="M29" s="30">
        <f>+Berechnungen!L86</f>
        <v>0</v>
      </c>
      <c r="N29" s="30">
        <f>+Berechnungen!M86</f>
        <v>0</v>
      </c>
      <c r="O29" s="30">
        <f>+Berechnungen!N86</f>
        <v>0</v>
      </c>
      <c r="P29" s="30">
        <f>+Berechnungen!O86</f>
        <v>0</v>
      </c>
      <c r="Q29" s="30">
        <f>+Berechnungen!P86</f>
        <v>0</v>
      </c>
      <c r="R29" s="30">
        <f>+Berechnungen!Q86</f>
        <v>0</v>
      </c>
      <c r="S29" s="30">
        <f>+Berechnungen!R86</f>
        <v>0</v>
      </c>
      <c r="T29" s="30">
        <f>+Berechnungen!S86</f>
        <v>0</v>
      </c>
      <c r="U29" s="30">
        <f>+Berechnungen!T86</f>
        <v>0</v>
      </c>
      <c r="V29" s="30">
        <f>+Berechnungen!U86</f>
        <v>0</v>
      </c>
      <c r="W29" s="30">
        <f>+Berechnungen!V86</f>
        <v>0</v>
      </c>
      <c r="X29" s="30">
        <f>+Berechnungen!W86</f>
        <v>0</v>
      </c>
      <c r="Y29" s="30">
        <f>+Berechnungen!X86</f>
        <v>0</v>
      </c>
      <c r="Z29" s="30">
        <f>+Berechnungen!Y86</f>
        <v>0</v>
      </c>
      <c r="AA29" s="25"/>
      <c r="AB29" s="15"/>
      <c r="AC29" s="15"/>
      <c r="AD29" s="15"/>
      <c r="AE29" s="15"/>
      <c r="AF29" s="15"/>
      <c r="AG29" s="15"/>
      <c r="AH29" s="15"/>
      <c r="AI29" s="15"/>
      <c r="AJ29" s="15"/>
      <c r="AK29" s="15"/>
      <c r="AL29" s="15"/>
      <c r="AM29" s="15"/>
    </row>
    <row r="30" spans="1:52" s="16" customFormat="1" outlineLevel="1" x14ac:dyDescent="0.2">
      <c r="A30" s="2"/>
      <c r="B30" s="2" t="s">
        <v>242</v>
      </c>
      <c r="C30" s="1" t="s">
        <v>170</v>
      </c>
      <c r="D30" s="3" t="s">
        <v>220</v>
      </c>
      <c r="E30" s="10" t="s">
        <v>188</v>
      </c>
      <c r="F30" s="107"/>
      <c r="G30" s="107"/>
      <c r="H30" s="107"/>
      <c r="I30" s="107"/>
      <c r="J30" s="107"/>
      <c r="K30" s="107"/>
      <c r="L30" s="107"/>
      <c r="M30" s="107"/>
      <c r="N30" s="107"/>
      <c r="O30" s="107"/>
      <c r="P30" s="107"/>
      <c r="Q30" s="107"/>
      <c r="R30" s="107"/>
      <c r="S30" s="107"/>
      <c r="T30" s="107"/>
      <c r="U30" s="107"/>
      <c r="V30" s="107"/>
      <c r="W30" s="107"/>
      <c r="X30" s="107"/>
      <c r="Y30" s="107"/>
      <c r="Z30" s="107"/>
      <c r="AA30" s="25"/>
      <c r="AB30" s="15"/>
      <c r="AC30" s="15"/>
      <c r="AD30" s="15"/>
      <c r="AE30" s="15"/>
      <c r="AF30" s="15"/>
      <c r="AG30" s="15"/>
      <c r="AH30" s="15"/>
      <c r="AI30" s="15"/>
      <c r="AJ30" s="15"/>
      <c r="AK30" s="15"/>
      <c r="AL30" s="15"/>
      <c r="AM30" s="15"/>
    </row>
    <row r="31" spans="1:52" s="16" customFormat="1" outlineLevel="1" x14ac:dyDescent="0.2">
      <c r="A31" s="2"/>
      <c r="B31" s="13" t="str">
        <f>B30</f>
        <v>Abfälle Verwaltung</v>
      </c>
      <c r="C31" s="1" t="s">
        <v>174</v>
      </c>
      <c r="D31" s="3" t="s">
        <v>168</v>
      </c>
      <c r="E31" s="10" t="s">
        <v>188</v>
      </c>
      <c r="F31" s="107"/>
      <c r="G31" s="107"/>
      <c r="H31" s="107"/>
      <c r="I31" s="107"/>
      <c r="J31" s="107"/>
      <c r="K31" s="107"/>
      <c r="L31" s="107"/>
      <c r="M31" s="107"/>
      <c r="N31" s="107"/>
      <c r="O31" s="107"/>
      <c r="P31" s="107"/>
      <c r="Q31" s="107"/>
      <c r="R31" s="107"/>
      <c r="S31" s="107"/>
      <c r="T31" s="107"/>
      <c r="U31" s="107"/>
      <c r="V31" s="107"/>
      <c r="W31" s="107"/>
      <c r="X31" s="107"/>
      <c r="Y31" s="107"/>
      <c r="Z31" s="107"/>
      <c r="AA31" s="25"/>
      <c r="AB31" s="15"/>
      <c r="AC31" s="15"/>
      <c r="AD31" s="15"/>
      <c r="AE31" s="15"/>
      <c r="AF31" s="15"/>
      <c r="AG31" s="15"/>
      <c r="AH31" s="15"/>
      <c r="AI31" s="15"/>
      <c r="AJ31" s="15"/>
      <c r="AK31" s="15"/>
      <c r="AL31" s="15"/>
      <c r="AM31" s="15"/>
    </row>
    <row r="32" spans="1:52" s="16" customFormat="1" outlineLevel="1" x14ac:dyDescent="0.2">
      <c r="A32" s="4" t="s">
        <v>237</v>
      </c>
      <c r="B32" s="4" t="s">
        <v>222</v>
      </c>
      <c r="C32" s="5" t="s">
        <v>223</v>
      </c>
      <c r="D32" s="6" t="s">
        <v>168</v>
      </c>
      <c r="E32" s="11" t="s">
        <v>188</v>
      </c>
      <c r="F32" s="31">
        <f>Berechnungen!E90</f>
        <v>0</v>
      </c>
      <c r="G32" s="31">
        <f>Berechnungen!F90</f>
        <v>0</v>
      </c>
      <c r="H32" s="31">
        <f>Berechnungen!G90</f>
        <v>0</v>
      </c>
      <c r="I32" s="31">
        <f>Berechnungen!H90</f>
        <v>0</v>
      </c>
      <c r="J32" s="31">
        <f>Berechnungen!I90</f>
        <v>0</v>
      </c>
      <c r="K32" s="31">
        <f>Berechnungen!J90</f>
        <v>0</v>
      </c>
      <c r="L32" s="31">
        <f>Berechnungen!K90</f>
        <v>0</v>
      </c>
      <c r="M32" s="31">
        <f>Berechnungen!L90</f>
        <v>0</v>
      </c>
      <c r="N32" s="31">
        <f>Berechnungen!M90</f>
        <v>0</v>
      </c>
      <c r="O32" s="31">
        <f>Berechnungen!N90</f>
        <v>0</v>
      </c>
      <c r="P32" s="31">
        <f>Berechnungen!O90</f>
        <v>0</v>
      </c>
      <c r="Q32" s="31">
        <f>Berechnungen!P90</f>
        <v>0</v>
      </c>
      <c r="R32" s="31">
        <f>Berechnungen!Q90</f>
        <v>0</v>
      </c>
      <c r="S32" s="31">
        <f>Berechnungen!R90</f>
        <v>0</v>
      </c>
      <c r="T32" s="31">
        <f>Berechnungen!S90</f>
        <v>0</v>
      </c>
      <c r="U32" s="31">
        <f>Berechnungen!T90</f>
        <v>0</v>
      </c>
      <c r="V32" s="31">
        <f>Berechnungen!U90</f>
        <v>0</v>
      </c>
      <c r="W32" s="31">
        <f>Berechnungen!V90</f>
        <v>0</v>
      </c>
      <c r="X32" s="31">
        <f>Berechnungen!W90</f>
        <v>0</v>
      </c>
      <c r="Y32" s="31">
        <f>Berechnungen!X90</f>
        <v>0</v>
      </c>
      <c r="Z32" s="31">
        <f>Berechnungen!Y90</f>
        <v>0</v>
      </c>
      <c r="AA32" s="25"/>
      <c r="AB32" s="15"/>
      <c r="AC32" s="15"/>
      <c r="AD32" s="15"/>
      <c r="AE32" s="15"/>
      <c r="AF32" s="15"/>
      <c r="AG32" s="15"/>
      <c r="AH32" s="15"/>
      <c r="AI32" s="15"/>
      <c r="AJ32" s="15"/>
      <c r="AK32" s="15"/>
      <c r="AL32" s="15"/>
      <c r="AM32" s="15"/>
    </row>
    <row r="33" spans="1:52" s="16" customFormat="1" outlineLevel="1" x14ac:dyDescent="0.2">
      <c r="A33" s="4" t="s">
        <v>83</v>
      </c>
      <c r="B33" s="4" t="s">
        <v>71</v>
      </c>
      <c r="C33" s="5" t="s">
        <v>224</v>
      </c>
      <c r="D33" s="6" t="s">
        <v>168</v>
      </c>
      <c r="E33" s="11" t="s">
        <v>188</v>
      </c>
      <c r="F33" s="31">
        <f>SUM(Berechnungen!E94:E100)</f>
        <v>69872682.314904094</v>
      </c>
      <c r="G33" s="31">
        <f>SUM(Berechnungen!F94:F100)</f>
        <v>0</v>
      </c>
      <c r="H33" s="31">
        <f>SUM(Berechnungen!G94:G100)</f>
        <v>0</v>
      </c>
      <c r="I33" s="31">
        <f>SUM(Berechnungen!H94:H100)</f>
        <v>0</v>
      </c>
      <c r="J33" s="31">
        <f>SUM(Berechnungen!I94:I100)</f>
        <v>0</v>
      </c>
      <c r="K33" s="31">
        <f>SUM(Berechnungen!J94:J100)</f>
        <v>0</v>
      </c>
      <c r="L33" s="31">
        <f>SUM(Berechnungen!K94:K100)</f>
        <v>0</v>
      </c>
      <c r="M33" s="31">
        <f>SUM(Berechnungen!L94:L100)</f>
        <v>0</v>
      </c>
      <c r="N33" s="31">
        <f>SUM(Berechnungen!M94:M100)</f>
        <v>0</v>
      </c>
      <c r="O33" s="31">
        <f>SUM(Berechnungen!N94:N100)</f>
        <v>0</v>
      </c>
      <c r="P33" s="31">
        <f>SUM(Berechnungen!O94:O100)</f>
        <v>0</v>
      </c>
      <c r="Q33" s="31">
        <f>SUM(Berechnungen!P94:P100)</f>
        <v>0</v>
      </c>
      <c r="R33" s="31">
        <f>SUM(Berechnungen!Q94:Q100)</f>
        <v>0</v>
      </c>
      <c r="S33" s="31">
        <f>SUM(Berechnungen!R94:R100)</f>
        <v>0</v>
      </c>
      <c r="T33" s="31">
        <f>SUM(Berechnungen!S94:S100)</f>
        <v>0</v>
      </c>
      <c r="U33" s="31">
        <f>SUM(Berechnungen!T94:T100)</f>
        <v>0</v>
      </c>
      <c r="V33" s="31">
        <f>SUM(Berechnungen!U94:U100)</f>
        <v>0</v>
      </c>
      <c r="W33" s="31">
        <f>SUM(Berechnungen!V94:V100)</f>
        <v>0</v>
      </c>
      <c r="X33" s="31">
        <f>SUM(Berechnungen!W94:W100)</f>
        <v>0</v>
      </c>
      <c r="Y33" s="31">
        <f>SUM(Berechnungen!X94:X100)</f>
        <v>0</v>
      </c>
      <c r="Z33" s="31">
        <f>SUM(Berechnungen!Y94:Y100)</f>
        <v>0</v>
      </c>
      <c r="AA33" s="25"/>
      <c r="AB33" s="15"/>
      <c r="AC33" s="15"/>
      <c r="AD33" s="15"/>
      <c r="AE33" s="15"/>
      <c r="AF33" s="15"/>
      <c r="AG33" s="15"/>
      <c r="AH33" s="15"/>
      <c r="AI33" s="15"/>
      <c r="AJ33" s="15"/>
      <c r="AK33" s="15"/>
      <c r="AL33" s="15"/>
      <c r="AM33" s="15"/>
    </row>
    <row r="34" spans="1:52" s="16" customFormat="1" outlineLevel="1" x14ac:dyDescent="0.2">
      <c r="A34" s="13" t="str">
        <f>A33</f>
        <v>Landnutzung</v>
      </c>
      <c r="B34" s="2" t="s">
        <v>243</v>
      </c>
      <c r="C34" s="1" t="s">
        <v>224</v>
      </c>
      <c r="D34" s="3" t="s">
        <v>168</v>
      </c>
      <c r="E34" s="10" t="s">
        <v>188</v>
      </c>
      <c r="F34" s="30">
        <f>SUM(Berechnungen!E101:E102)</f>
        <v>3838815.5520000001</v>
      </c>
      <c r="G34" s="30">
        <f>SUM(Berechnungen!F101:F102)</f>
        <v>0</v>
      </c>
      <c r="H34" s="30">
        <f>SUM(Berechnungen!G101:G102)</f>
        <v>0</v>
      </c>
      <c r="I34" s="30">
        <f>SUM(Berechnungen!H101:H102)</f>
        <v>0</v>
      </c>
      <c r="J34" s="30">
        <f>SUM(Berechnungen!I101:I102)</f>
        <v>0</v>
      </c>
      <c r="K34" s="30">
        <f>SUM(Berechnungen!J101:J102)</f>
        <v>0</v>
      </c>
      <c r="L34" s="30">
        <f>SUM(Berechnungen!K101:K102)</f>
        <v>0</v>
      </c>
      <c r="M34" s="30">
        <f>SUM(Berechnungen!L101:L102)</f>
        <v>0</v>
      </c>
      <c r="N34" s="30">
        <f>SUM(Berechnungen!M101:M102)</f>
        <v>0</v>
      </c>
      <c r="O34" s="30">
        <f>SUM(Berechnungen!N101:N102)</f>
        <v>0</v>
      </c>
      <c r="P34" s="30">
        <f>SUM(Berechnungen!O101:O102)</f>
        <v>0</v>
      </c>
      <c r="Q34" s="30">
        <f>SUM(Berechnungen!P101:P102)</f>
        <v>0</v>
      </c>
      <c r="R34" s="30">
        <f>SUM(Berechnungen!Q101:Q102)</f>
        <v>0</v>
      </c>
      <c r="S34" s="30">
        <f>SUM(Berechnungen!R101:R102)</f>
        <v>0</v>
      </c>
      <c r="T34" s="30">
        <f>SUM(Berechnungen!S101:S102)</f>
        <v>0</v>
      </c>
      <c r="U34" s="30">
        <f>SUM(Berechnungen!T101:T102)</f>
        <v>0</v>
      </c>
      <c r="V34" s="30">
        <f>SUM(Berechnungen!U101:U102)</f>
        <v>0</v>
      </c>
      <c r="W34" s="30">
        <f>SUM(Berechnungen!V101:V102)</f>
        <v>0</v>
      </c>
      <c r="X34" s="30">
        <f>SUM(Berechnungen!W101:W102)</f>
        <v>0</v>
      </c>
      <c r="Y34" s="30">
        <f>SUM(Berechnungen!X101:X102)</f>
        <v>0</v>
      </c>
      <c r="Z34" s="30">
        <f>SUM(Berechnungen!Y101:Y102)</f>
        <v>0</v>
      </c>
      <c r="AA34" s="25"/>
      <c r="AB34" s="15"/>
      <c r="AC34" s="15"/>
      <c r="AD34" s="15"/>
      <c r="AE34" s="15"/>
      <c r="AF34" s="15"/>
      <c r="AG34" s="15"/>
      <c r="AH34" s="15"/>
      <c r="AI34" s="15"/>
      <c r="AJ34" s="15"/>
      <c r="AK34" s="15"/>
      <c r="AL34" s="15"/>
      <c r="AM34" s="15"/>
    </row>
    <row r="35" spans="1:52" s="16" customFormat="1" outlineLevel="1" x14ac:dyDescent="0.2">
      <c r="A35" s="13" t="str">
        <f>A34</f>
        <v>Landnutzung</v>
      </c>
      <c r="B35" s="2" t="s">
        <v>244</v>
      </c>
      <c r="C35" t="s">
        <v>224</v>
      </c>
      <c r="D35" s="3" t="s">
        <v>168</v>
      </c>
      <c r="E35" s="10" t="s">
        <v>188</v>
      </c>
      <c r="F35" s="30">
        <f>SUM(Berechnungen!E103:E110)</f>
        <v>-14174035.800000001</v>
      </c>
      <c r="G35" s="30">
        <f>SUM(Berechnungen!F103:F110)</f>
        <v>0</v>
      </c>
      <c r="H35" s="30">
        <f>SUM(Berechnungen!G103:G110)</f>
        <v>0</v>
      </c>
      <c r="I35" s="30">
        <f>SUM(Berechnungen!H103:H110)</f>
        <v>0</v>
      </c>
      <c r="J35" s="30">
        <f>SUM(Berechnungen!I103:I110)</f>
        <v>0</v>
      </c>
      <c r="K35" s="30">
        <f>SUM(Berechnungen!J103:J110)</f>
        <v>0</v>
      </c>
      <c r="L35" s="30">
        <f>SUM(Berechnungen!K103:K110)</f>
        <v>0</v>
      </c>
      <c r="M35" s="30">
        <f>SUM(Berechnungen!L103:L110)</f>
        <v>0</v>
      </c>
      <c r="N35" s="30">
        <f>SUM(Berechnungen!M103:M110)</f>
        <v>0</v>
      </c>
      <c r="O35" s="30">
        <f>SUM(Berechnungen!N103:N110)</f>
        <v>0</v>
      </c>
      <c r="P35" s="30">
        <f>SUM(Berechnungen!O103:O110)</f>
        <v>0</v>
      </c>
      <c r="Q35" s="30">
        <f>SUM(Berechnungen!P103:P110)</f>
        <v>0</v>
      </c>
      <c r="R35" s="30">
        <f>SUM(Berechnungen!Q103:Q110)</f>
        <v>0</v>
      </c>
      <c r="S35" s="30">
        <f>SUM(Berechnungen!R103:R110)</f>
        <v>0</v>
      </c>
      <c r="T35" s="30">
        <f>SUM(Berechnungen!S103:S110)</f>
        <v>0</v>
      </c>
      <c r="U35" s="30">
        <f>SUM(Berechnungen!T103:T110)</f>
        <v>0</v>
      </c>
      <c r="V35" s="30">
        <f>SUM(Berechnungen!U103:U110)</f>
        <v>0</v>
      </c>
      <c r="W35" s="30">
        <f>SUM(Berechnungen!V103:V110)</f>
        <v>0</v>
      </c>
      <c r="X35" s="30">
        <f>SUM(Berechnungen!W103:W110)</f>
        <v>0</v>
      </c>
      <c r="Y35" s="30">
        <f>SUM(Berechnungen!X103:X110)</f>
        <v>0</v>
      </c>
      <c r="Z35" s="30">
        <f>SUM(Berechnungen!Y103:Y110)</f>
        <v>0</v>
      </c>
      <c r="AA35" s="25"/>
      <c r="AB35" s="15"/>
      <c r="AC35" s="15"/>
      <c r="AD35" s="15"/>
      <c r="AE35" s="15"/>
      <c r="AF35" s="15"/>
      <c r="AG35" s="15"/>
      <c r="AH35" s="15"/>
      <c r="AI35" s="15"/>
      <c r="AJ35" s="15"/>
      <c r="AK35" s="15"/>
      <c r="AL35" s="15"/>
      <c r="AM35" s="15"/>
    </row>
    <row r="36" spans="1:52" s="16" customFormat="1" ht="16.5" outlineLevel="1" thickBot="1" x14ac:dyDescent="0.3">
      <c r="A36" s="7" t="s">
        <v>200</v>
      </c>
      <c r="B36" s="8" t="str">
        <f>A36</f>
        <v>Gesamt</v>
      </c>
      <c r="C36" s="8"/>
      <c r="D36" s="9" t="s">
        <v>199</v>
      </c>
      <c r="E36" s="12" t="s">
        <v>188</v>
      </c>
      <c r="F36" s="14">
        <f>SUM(F4:F35)-F16</f>
        <v>520075751.82391208</v>
      </c>
      <c r="G36" s="14" t="e">
        <f>SUM(G4:G35)-G16</f>
        <v>#DIV/0!</v>
      </c>
      <c r="H36" s="14" t="e">
        <f>SUM(H4:H35)-H16</f>
        <v>#DIV/0!</v>
      </c>
      <c r="I36" s="14" t="e">
        <f>SUM(I4:I35)-I16</f>
        <v>#DIV/0!</v>
      </c>
      <c r="J36" s="14" t="e">
        <f t="shared" ref="J36:Z36" si="2">SUM(J4:J35)</f>
        <v>#DIV/0!</v>
      </c>
      <c r="K36" s="14" t="e">
        <f t="shared" si="2"/>
        <v>#DIV/0!</v>
      </c>
      <c r="L36" s="14" t="e">
        <f t="shared" si="2"/>
        <v>#DIV/0!</v>
      </c>
      <c r="M36" s="14" t="e">
        <f t="shared" si="2"/>
        <v>#DIV/0!</v>
      </c>
      <c r="N36" s="14" t="e">
        <f t="shared" si="2"/>
        <v>#DIV/0!</v>
      </c>
      <c r="O36" s="14" t="e">
        <f t="shared" si="2"/>
        <v>#DIV/0!</v>
      </c>
      <c r="P36" s="14" t="e">
        <f t="shared" si="2"/>
        <v>#DIV/0!</v>
      </c>
      <c r="Q36" s="14" t="e">
        <f t="shared" si="2"/>
        <v>#DIV/0!</v>
      </c>
      <c r="R36" s="14" t="e">
        <f t="shared" si="2"/>
        <v>#DIV/0!</v>
      </c>
      <c r="S36" s="14" t="e">
        <f t="shared" si="2"/>
        <v>#DIV/0!</v>
      </c>
      <c r="T36" s="14" t="e">
        <f t="shared" si="2"/>
        <v>#DIV/0!</v>
      </c>
      <c r="U36" s="14" t="e">
        <f t="shared" si="2"/>
        <v>#DIV/0!</v>
      </c>
      <c r="V36" s="14" t="e">
        <f t="shared" si="2"/>
        <v>#DIV/0!</v>
      </c>
      <c r="W36" s="14" t="e">
        <f t="shared" si="2"/>
        <v>#DIV/0!</v>
      </c>
      <c r="X36" s="14" t="e">
        <f t="shared" si="2"/>
        <v>#DIV/0!</v>
      </c>
      <c r="Y36" s="14" t="e">
        <f t="shared" si="2"/>
        <v>#DIV/0!</v>
      </c>
      <c r="Z36" s="14" t="e">
        <f t="shared" si="2"/>
        <v>#DIV/0!</v>
      </c>
      <c r="AA36" s="26"/>
      <c r="AB36" s="15"/>
      <c r="AC36" s="15"/>
      <c r="AD36" s="15"/>
      <c r="AE36" s="15"/>
      <c r="AF36" s="15"/>
      <c r="AG36" s="15"/>
      <c r="AH36" s="15"/>
      <c r="AI36" s="15"/>
      <c r="AJ36" s="15"/>
      <c r="AK36" s="15"/>
      <c r="AL36" s="15"/>
      <c r="AM36" s="15"/>
    </row>
    <row r="37" spans="1:52" s="16" customFormat="1" ht="17.25" outlineLevel="1" thickTop="1" thickBot="1" x14ac:dyDescent="0.3">
      <c r="A37" s="7" t="s">
        <v>225</v>
      </c>
      <c r="B37" s="8" t="str">
        <f>A37</f>
        <v>Gesamt Scope 1+2</v>
      </c>
      <c r="C37" s="8"/>
      <c r="D37" s="9" t="s">
        <v>31</v>
      </c>
      <c r="E37" s="12" t="s">
        <v>188</v>
      </c>
      <c r="F37" s="14">
        <f>SUMIFS(F$4:F$35,$D$4:$D$35,"Scope 1")+SUMIFS(F$4:F$35,$D$4:$D$35,"Scope 2")-F16</f>
        <v>503454548.13307625</v>
      </c>
      <c r="G37" s="14" t="e">
        <f>SUMIFS(G$4:G$35,$D$4:$D$35,"Scope 1")+SUMIFS(G$4:G$35,$D$4:$D$35,"Scope 2")-G16</f>
        <v>#DIV/0!</v>
      </c>
      <c r="H37" s="14" t="e">
        <f>SUMIFS(H$4:H$35,$D$4:$D$35,"Scope 1")+SUMIFS(H$4:H$35,$D$4:$D$35,"Scope 2")-H16</f>
        <v>#DIV/0!</v>
      </c>
      <c r="I37" s="14" t="e">
        <f>SUMIFS(I$4:I$35,$D$4:$D$35,"Scope 1")+SUMIFS(I$4:I$35,$D$4:$D$35,"Scope 2")-I16</f>
        <v>#DIV/0!</v>
      </c>
      <c r="J37" s="14" t="e">
        <f t="shared" ref="J37:Z37" si="3">SUMIFS(J$4:J$35,$D$4:$D$35,"Scope 1")+SUMIFS(J$4:J$35,$D$4:$D$35,"Scope 2")</f>
        <v>#DIV/0!</v>
      </c>
      <c r="K37" s="14" t="e">
        <f t="shared" si="3"/>
        <v>#DIV/0!</v>
      </c>
      <c r="L37" s="14" t="e">
        <f t="shared" si="3"/>
        <v>#DIV/0!</v>
      </c>
      <c r="M37" s="14" t="e">
        <f t="shared" si="3"/>
        <v>#DIV/0!</v>
      </c>
      <c r="N37" s="14" t="e">
        <f t="shared" si="3"/>
        <v>#DIV/0!</v>
      </c>
      <c r="O37" s="14" t="e">
        <f t="shared" si="3"/>
        <v>#DIV/0!</v>
      </c>
      <c r="P37" s="14" t="e">
        <f t="shared" si="3"/>
        <v>#DIV/0!</v>
      </c>
      <c r="Q37" s="14" t="e">
        <f t="shared" si="3"/>
        <v>#DIV/0!</v>
      </c>
      <c r="R37" s="14" t="e">
        <f t="shared" si="3"/>
        <v>#DIV/0!</v>
      </c>
      <c r="S37" s="14" t="e">
        <f t="shared" si="3"/>
        <v>#DIV/0!</v>
      </c>
      <c r="T37" s="14" t="e">
        <f t="shared" si="3"/>
        <v>#DIV/0!</v>
      </c>
      <c r="U37" s="14" t="e">
        <f t="shared" si="3"/>
        <v>#DIV/0!</v>
      </c>
      <c r="V37" s="14" t="e">
        <f t="shared" si="3"/>
        <v>#DIV/0!</v>
      </c>
      <c r="W37" s="14" t="e">
        <f t="shared" si="3"/>
        <v>#DIV/0!</v>
      </c>
      <c r="X37" s="14" t="e">
        <f t="shared" si="3"/>
        <v>#DIV/0!</v>
      </c>
      <c r="Y37" s="14" t="e">
        <f t="shared" si="3"/>
        <v>#DIV/0!</v>
      </c>
      <c r="Z37" s="14" t="e">
        <f t="shared" si="3"/>
        <v>#DIV/0!</v>
      </c>
      <c r="AA37" s="26"/>
      <c r="AB37" s="15"/>
      <c r="AC37" s="15"/>
      <c r="AD37" s="15"/>
      <c r="AE37" s="15"/>
      <c r="AF37" s="15"/>
      <c r="AG37" s="15"/>
      <c r="AH37" s="15"/>
      <c r="AI37" s="15"/>
      <c r="AJ37" s="15"/>
      <c r="AK37" s="15"/>
      <c r="AL37" s="15"/>
      <c r="AM37" s="15"/>
    </row>
    <row r="38" spans="1:52" s="16" customFormat="1" ht="14.25" outlineLevel="1" thickTop="1" thickBot="1" x14ac:dyDescent="0.25">
      <c r="A38" s="17" t="s">
        <v>200</v>
      </c>
      <c r="B38" s="18" t="str">
        <f>A38</f>
        <v>Gesamt</v>
      </c>
      <c r="C38" s="18"/>
      <c r="D38" s="19" t="s">
        <v>199</v>
      </c>
      <c r="E38" s="20" t="s">
        <v>226</v>
      </c>
      <c r="F38" s="21">
        <f>F36/$F36-1</f>
        <v>0</v>
      </c>
      <c r="G38" s="21" t="e">
        <f t="shared" ref="G38:Z39" si="4">G36/$F36-1</f>
        <v>#DIV/0!</v>
      </c>
      <c r="H38" s="21" t="e">
        <f t="shared" si="4"/>
        <v>#DIV/0!</v>
      </c>
      <c r="I38" s="21" t="e">
        <f t="shared" si="4"/>
        <v>#DIV/0!</v>
      </c>
      <c r="J38" s="21" t="e">
        <f t="shared" si="4"/>
        <v>#DIV/0!</v>
      </c>
      <c r="K38" s="21" t="e">
        <f t="shared" si="4"/>
        <v>#DIV/0!</v>
      </c>
      <c r="L38" s="21" t="e">
        <f t="shared" si="4"/>
        <v>#DIV/0!</v>
      </c>
      <c r="M38" s="21" t="e">
        <f t="shared" si="4"/>
        <v>#DIV/0!</v>
      </c>
      <c r="N38" s="21" t="e">
        <f t="shared" si="4"/>
        <v>#DIV/0!</v>
      </c>
      <c r="O38" s="21" t="e">
        <f t="shared" si="4"/>
        <v>#DIV/0!</v>
      </c>
      <c r="P38" s="21" t="e">
        <f t="shared" si="4"/>
        <v>#DIV/0!</v>
      </c>
      <c r="Q38" s="21" t="e">
        <f t="shared" si="4"/>
        <v>#DIV/0!</v>
      </c>
      <c r="R38" s="21" t="e">
        <f t="shared" si="4"/>
        <v>#DIV/0!</v>
      </c>
      <c r="S38" s="21" t="e">
        <f t="shared" si="4"/>
        <v>#DIV/0!</v>
      </c>
      <c r="T38" s="21" t="e">
        <f t="shared" si="4"/>
        <v>#DIV/0!</v>
      </c>
      <c r="U38" s="21" t="e">
        <f t="shared" si="4"/>
        <v>#DIV/0!</v>
      </c>
      <c r="V38" s="21" t="e">
        <f t="shared" si="4"/>
        <v>#DIV/0!</v>
      </c>
      <c r="W38" s="21" t="e">
        <f t="shared" si="4"/>
        <v>#DIV/0!</v>
      </c>
      <c r="X38" s="21" t="e">
        <f t="shared" si="4"/>
        <v>#DIV/0!</v>
      </c>
      <c r="Y38" s="21" t="e">
        <f t="shared" si="4"/>
        <v>#DIV/0!</v>
      </c>
      <c r="Z38" s="21" t="e">
        <f t="shared" si="4"/>
        <v>#DIV/0!</v>
      </c>
      <c r="AA38" s="27"/>
      <c r="AB38" s="15"/>
      <c r="AC38" s="15"/>
      <c r="AD38" s="15"/>
      <c r="AE38" s="15"/>
      <c r="AF38" s="15"/>
      <c r="AG38" s="15"/>
      <c r="AH38" s="15"/>
      <c r="AI38" s="15"/>
      <c r="AJ38" s="15"/>
      <c r="AK38" s="15"/>
      <c r="AL38" s="15"/>
      <c r="AM38" s="15"/>
    </row>
    <row r="39" spans="1:52" s="16" customFormat="1" ht="14.25" outlineLevel="1" thickTop="1" thickBot="1" x14ac:dyDescent="0.25">
      <c r="A39" s="17" t="s">
        <v>225</v>
      </c>
      <c r="B39" s="18" t="str">
        <f>A39</f>
        <v>Gesamt Scope 1+2</v>
      </c>
      <c r="C39" s="18"/>
      <c r="D39" s="19" t="s">
        <v>31</v>
      </c>
      <c r="E39" s="20" t="s">
        <v>226</v>
      </c>
      <c r="F39" s="21">
        <f t="shared" ref="F39:I39" si="5">F37/$F37-1</f>
        <v>0</v>
      </c>
      <c r="G39" s="21" t="e">
        <f t="shared" si="5"/>
        <v>#DIV/0!</v>
      </c>
      <c r="H39" s="21" t="e">
        <f t="shared" si="5"/>
        <v>#DIV/0!</v>
      </c>
      <c r="I39" s="21" t="e">
        <f t="shared" si="5"/>
        <v>#DIV/0!</v>
      </c>
      <c r="J39" s="21" t="e">
        <f t="shared" si="4"/>
        <v>#DIV/0!</v>
      </c>
      <c r="K39" s="21" t="e">
        <f t="shared" si="4"/>
        <v>#DIV/0!</v>
      </c>
      <c r="L39" s="21" t="e">
        <f t="shared" si="4"/>
        <v>#DIV/0!</v>
      </c>
      <c r="M39" s="21" t="e">
        <f t="shared" si="4"/>
        <v>#DIV/0!</v>
      </c>
      <c r="N39" s="21" t="e">
        <f t="shared" si="4"/>
        <v>#DIV/0!</v>
      </c>
      <c r="O39" s="21" t="e">
        <f t="shared" si="4"/>
        <v>#DIV/0!</v>
      </c>
      <c r="P39" s="21" t="e">
        <f t="shared" si="4"/>
        <v>#DIV/0!</v>
      </c>
      <c r="Q39" s="21" t="e">
        <f t="shared" si="4"/>
        <v>#DIV/0!</v>
      </c>
      <c r="R39" s="21" t="e">
        <f t="shared" si="4"/>
        <v>#DIV/0!</v>
      </c>
      <c r="S39" s="21" t="e">
        <f t="shared" si="4"/>
        <v>#DIV/0!</v>
      </c>
      <c r="T39" s="21" t="e">
        <f t="shared" si="4"/>
        <v>#DIV/0!</v>
      </c>
      <c r="U39" s="21" t="e">
        <f t="shared" si="4"/>
        <v>#DIV/0!</v>
      </c>
      <c r="V39" s="21" t="e">
        <f t="shared" si="4"/>
        <v>#DIV/0!</v>
      </c>
      <c r="W39" s="21" t="e">
        <f t="shared" si="4"/>
        <v>#DIV/0!</v>
      </c>
      <c r="X39" s="21" t="e">
        <f t="shared" si="4"/>
        <v>#DIV/0!</v>
      </c>
      <c r="Y39" s="21" t="e">
        <f t="shared" si="4"/>
        <v>#DIV/0!</v>
      </c>
      <c r="Z39" s="21" t="e">
        <f t="shared" si="4"/>
        <v>#DIV/0!</v>
      </c>
      <c r="AA39" s="27"/>
      <c r="AB39" s="15"/>
      <c r="AC39" s="15"/>
      <c r="AD39" s="15"/>
      <c r="AE39" s="15"/>
      <c r="AF39" s="15"/>
      <c r="AG39" s="15"/>
      <c r="AH39" s="15"/>
      <c r="AI39" s="15"/>
      <c r="AJ39" s="15"/>
      <c r="AK39" s="15"/>
      <c r="AL39" s="15"/>
      <c r="AM39" s="15"/>
    </row>
    <row r="40" spans="1:52" s="16" customFormat="1" ht="13.5" thickTop="1" x14ac:dyDescent="0.2"/>
    <row r="41" spans="1:52" s="16" customFormat="1" ht="15.75" x14ac:dyDescent="0.25">
      <c r="A41" s="23" t="s">
        <v>245</v>
      </c>
      <c r="AB41" s="15"/>
      <c r="AC41" s="15"/>
      <c r="AD41" s="15"/>
      <c r="AE41" s="15"/>
      <c r="AF41" s="15"/>
      <c r="AG41" s="15"/>
      <c r="AH41" s="15"/>
      <c r="AI41" s="15"/>
      <c r="AJ41" s="15"/>
      <c r="AK41" s="15"/>
      <c r="AL41" s="15"/>
      <c r="AM41" s="15"/>
      <c r="AO41" s="15"/>
      <c r="AP41" s="15"/>
      <c r="AQ41" s="15"/>
      <c r="AR41" s="15"/>
      <c r="AS41" s="15"/>
      <c r="AT41" s="15"/>
      <c r="AU41" s="15"/>
      <c r="AV41" s="15"/>
      <c r="AW41" s="15"/>
      <c r="AX41" s="15"/>
      <c r="AY41" s="15"/>
      <c r="AZ41" s="15"/>
    </row>
    <row r="42" spans="1:52" s="16" customFormat="1" ht="13.5" thickBot="1" x14ac:dyDescent="0.25">
      <c r="A42" s="28"/>
      <c r="B42" s="28"/>
      <c r="C42" s="28" t="s">
        <v>206</v>
      </c>
      <c r="D42" s="28" t="s">
        <v>207</v>
      </c>
      <c r="E42" s="28" t="s">
        <v>4</v>
      </c>
      <c r="F42" s="29">
        <v>2020</v>
      </c>
      <c r="G42" s="29">
        <v>2021</v>
      </c>
      <c r="H42" s="29">
        <v>2022</v>
      </c>
      <c r="I42" s="29">
        <v>2023</v>
      </c>
      <c r="J42" s="29">
        <v>2024</v>
      </c>
      <c r="K42" s="29">
        <v>2025</v>
      </c>
      <c r="L42" s="29">
        <v>2026</v>
      </c>
      <c r="M42" s="29">
        <v>2027</v>
      </c>
      <c r="N42" s="29">
        <v>2028</v>
      </c>
      <c r="O42" s="29">
        <v>2029</v>
      </c>
      <c r="P42" s="29">
        <v>2030</v>
      </c>
      <c r="Q42" s="29">
        <v>2031</v>
      </c>
      <c r="R42" s="29">
        <v>2032</v>
      </c>
      <c r="S42" s="29">
        <v>2033</v>
      </c>
      <c r="T42" s="29">
        <v>2034</v>
      </c>
      <c r="U42" s="29">
        <v>2035</v>
      </c>
      <c r="V42" s="29">
        <v>2036</v>
      </c>
      <c r="W42" s="29">
        <v>2037</v>
      </c>
      <c r="X42" s="29">
        <v>2038</v>
      </c>
      <c r="Y42" s="29">
        <v>2039</v>
      </c>
      <c r="Z42" s="29">
        <v>2040</v>
      </c>
      <c r="AA42" s="24"/>
      <c r="AB42" s="15"/>
      <c r="AC42" s="15"/>
      <c r="AD42" s="15"/>
      <c r="AE42" s="15"/>
      <c r="AF42" s="15"/>
      <c r="AG42" s="15"/>
      <c r="AH42" s="15"/>
      <c r="AI42" s="15"/>
      <c r="AJ42" s="15"/>
      <c r="AK42" s="15"/>
      <c r="AL42" s="15"/>
      <c r="AM42" s="15"/>
      <c r="AO42" s="15"/>
      <c r="AP42" s="15"/>
      <c r="AQ42" s="15"/>
      <c r="AR42" s="15"/>
      <c r="AS42" s="15"/>
      <c r="AT42" s="15"/>
      <c r="AU42" s="15"/>
      <c r="AV42" s="15"/>
      <c r="AW42" s="15"/>
      <c r="AX42" s="15"/>
      <c r="AY42" s="15"/>
      <c r="AZ42" s="15"/>
    </row>
    <row r="43" spans="1:52" s="16" customFormat="1" ht="13.5" thickTop="1" x14ac:dyDescent="0.2">
      <c r="A43" s="2" t="s">
        <v>208</v>
      </c>
      <c r="B43" s="3" t="s">
        <v>209</v>
      </c>
      <c r="C43" s="3" t="s">
        <v>199</v>
      </c>
      <c r="D43" s="3" t="s">
        <v>199</v>
      </c>
      <c r="E43" s="10" t="s">
        <v>188</v>
      </c>
      <c r="F43" s="30">
        <f t="shared" ref="F43:O46" si="6">SUMIFS(F$4:F$35,$A$4:$A$35,$A$43,$B$4:$B$35,$B43)</f>
        <v>139761078.94180417</v>
      </c>
      <c r="G43" s="30">
        <f t="shared" si="6"/>
        <v>0</v>
      </c>
      <c r="H43" s="30">
        <f t="shared" si="6"/>
        <v>0</v>
      </c>
      <c r="I43" s="30">
        <f t="shared" si="6"/>
        <v>0</v>
      </c>
      <c r="J43" s="30">
        <f t="shared" si="6"/>
        <v>0</v>
      </c>
      <c r="K43" s="30">
        <f t="shared" si="6"/>
        <v>0</v>
      </c>
      <c r="L43" s="30">
        <f t="shared" si="6"/>
        <v>0</v>
      </c>
      <c r="M43" s="30">
        <f t="shared" si="6"/>
        <v>0</v>
      </c>
      <c r="N43" s="30">
        <f t="shared" si="6"/>
        <v>0</v>
      </c>
      <c r="O43" s="30">
        <f t="shared" si="6"/>
        <v>0</v>
      </c>
      <c r="P43" s="30">
        <f t="shared" ref="P43:Z46" si="7">SUMIFS(P$4:P$35,$A$4:$A$35,$A$43,$B$4:$B$35,$B43)</f>
        <v>0</v>
      </c>
      <c r="Q43" s="30">
        <f t="shared" si="7"/>
        <v>0</v>
      </c>
      <c r="R43" s="30">
        <f t="shared" si="7"/>
        <v>0</v>
      </c>
      <c r="S43" s="30">
        <f t="shared" si="7"/>
        <v>0</v>
      </c>
      <c r="T43" s="30">
        <f t="shared" si="7"/>
        <v>0</v>
      </c>
      <c r="U43" s="30">
        <f t="shared" si="7"/>
        <v>0</v>
      </c>
      <c r="V43" s="30">
        <f t="shared" si="7"/>
        <v>0</v>
      </c>
      <c r="W43" s="30">
        <f t="shared" si="7"/>
        <v>0</v>
      </c>
      <c r="X43" s="30">
        <f t="shared" si="7"/>
        <v>0</v>
      </c>
      <c r="Y43" s="30">
        <f t="shared" si="7"/>
        <v>0</v>
      </c>
      <c r="Z43" s="30">
        <f t="shared" si="7"/>
        <v>0</v>
      </c>
      <c r="AA43" s="25"/>
      <c r="AB43" s="15"/>
      <c r="AC43" s="15"/>
      <c r="AD43" s="15"/>
      <c r="AE43" s="15"/>
      <c r="AF43" s="15"/>
      <c r="AG43" s="15"/>
      <c r="AH43" s="15"/>
      <c r="AI43" s="15"/>
      <c r="AJ43" s="15"/>
      <c r="AK43" s="15"/>
      <c r="AL43" s="15"/>
      <c r="AM43" s="15"/>
      <c r="AO43" s="15"/>
      <c r="AP43" s="15"/>
      <c r="AQ43" s="15"/>
      <c r="AR43" s="15"/>
      <c r="AS43" s="15"/>
      <c r="AT43" s="15"/>
      <c r="AU43" s="15"/>
      <c r="AV43" s="15"/>
      <c r="AW43" s="15"/>
      <c r="AX43" s="15"/>
      <c r="AY43" s="15"/>
      <c r="AZ43" s="15"/>
    </row>
    <row r="44" spans="1:52" s="16" customFormat="1" x14ac:dyDescent="0.2">
      <c r="A44" s="2"/>
      <c r="B44" s="3" t="s">
        <v>18</v>
      </c>
      <c r="C44" s="3" t="s">
        <v>199</v>
      </c>
      <c r="D44" s="3" t="s">
        <v>199</v>
      </c>
      <c r="E44" s="10" t="s">
        <v>188</v>
      </c>
      <c r="F44" s="30">
        <f t="shared" si="6"/>
        <v>35854309.514522426</v>
      </c>
      <c r="G44" s="30">
        <f t="shared" si="6"/>
        <v>0</v>
      </c>
      <c r="H44" s="30">
        <f t="shared" si="6"/>
        <v>0</v>
      </c>
      <c r="I44" s="30">
        <f t="shared" si="6"/>
        <v>0</v>
      </c>
      <c r="J44" s="30">
        <f t="shared" si="6"/>
        <v>0</v>
      </c>
      <c r="K44" s="30">
        <f t="shared" si="6"/>
        <v>0</v>
      </c>
      <c r="L44" s="30">
        <f t="shared" si="6"/>
        <v>0</v>
      </c>
      <c r="M44" s="30">
        <f t="shared" si="6"/>
        <v>0</v>
      </c>
      <c r="N44" s="30">
        <f t="shared" si="6"/>
        <v>0</v>
      </c>
      <c r="O44" s="30">
        <f t="shared" si="6"/>
        <v>0</v>
      </c>
      <c r="P44" s="30">
        <f t="shared" si="7"/>
        <v>0</v>
      </c>
      <c r="Q44" s="30">
        <f t="shared" si="7"/>
        <v>0</v>
      </c>
      <c r="R44" s="30">
        <f t="shared" si="7"/>
        <v>0</v>
      </c>
      <c r="S44" s="30">
        <f t="shared" si="7"/>
        <v>0</v>
      </c>
      <c r="T44" s="30">
        <f t="shared" si="7"/>
        <v>0</v>
      </c>
      <c r="U44" s="30">
        <f t="shared" si="7"/>
        <v>0</v>
      </c>
      <c r="V44" s="30">
        <f t="shared" si="7"/>
        <v>0</v>
      </c>
      <c r="W44" s="30">
        <f t="shared" si="7"/>
        <v>0</v>
      </c>
      <c r="X44" s="30">
        <f t="shared" si="7"/>
        <v>0</v>
      </c>
      <c r="Y44" s="30">
        <f t="shared" si="7"/>
        <v>0</v>
      </c>
      <c r="Z44" s="30">
        <f t="shared" si="7"/>
        <v>0</v>
      </c>
      <c r="AA44" s="25"/>
      <c r="AB44" s="15"/>
      <c r="AC44" s="15"/>
      <c r="AD44" s="15"/>
      <c r="AE44" s="15"/>
      <c r="AF44" s="15"/>
      <c r="AG44" s="15"/>
      <c r="AH44" s="15"/>
      <c r="AI44" s="15"/>
      <c r="AJ44" s="15"/>
      <c r="AK44" s="15"/>
      <c r="AL44" s="15"/>
      <c r="AM44" s="15"/>
      <c r="AO44" s="15"/>
      <c r="AP44" s="15"/>
      <c r="AQ44" s="15"/>
      <c r="AR44" s="15"/>
      <c r="AS44" s="15"/>
      <c r="AT44" s="15"/>
      <c r="AU44" s="15"/>
      <c r="AV44" s="15"/>
      <c r="AW44" s="15"/>
      <c r="AX44" s="15"/>
      <c r="AY44" s="15"/>
      <c r="AZ44" s="15"/>
    </row>
    <row r="45" spans="1:52" s="16" customFormat="1" x14ac:dyDescent="0.2">
      <c r="A45" s="2"/>
      <c r="B45" s="3" t="s">
        <v>19</v>
      </c>
      <c r="C45" s="3" t="s">
        <v>199</v>
      </c>
      <c r="D45" s="3" t="s">
        <v>199</v>
      </c>
      <c r="E45" s="10" t="s">
        <v>188</v>
      </c>
      <c r="F45" s="30">
        <f t="shared" si="6"/>
        <v>111137115.46658908</v>
      </c>
      <c r="G45" s="30">
        <f t="shared" si="6"/>
        <v>0</v>
      </c>
      <c r="H45" s="30">
        <f t="shared" si="6"/>
        <v>0</v>
      </c>
      <c r="I45" s="30">
        <f t="shared" si="6"/>
        <v>0</v>
      </c>
      <c r="J45" s="30">
        <f t="shared" si="6"/>
        <v>0</v>
      </c>
      <c r="K45" s="30">
        <f t="shared" si="6"/>
        <v>0</v>
      </c>
      <c r="L45" s="30">
        <f t="shared" si="6"/>
        <v>0</v>
      </c>
      <c r="M45" s="30">
        <f t="shared" si="6"/>
        <v>0</v>
      </c>
      <c r="N45" s="30">
        <f t="shared" si="6"/>
        <v>0</v>
      </c>
      <c r="O45" s="30">
        <f t="shared" si="6"/>
        <v>0</v>
      </c>
      <c r="P45" s="30">
        <f t="shared" si="7"/>
        <v>0</v>
      </c>
      <c r="Q45" s="30">
        <f t="shared" si="7"/>
        <v>0</v>
      </c>
      <c r="R45" s="30">
        <f t="shared" si="7"/>
        <v>0</v>
      </c>
      <c r="S45" s="30">
        <f t="shared" si="7"/>
        <v>0</v>
      </c>
      <c r="T45" s="30">
        <f t="shared" si="7"/>
        <v>0</v>
      </c>
      <c r="U45" s="30">
        <f t="shared" si="7"/>
        <v>0</v>
      </c>
      <c r="V45" s="30">
        <f t="shared" si="7"/>
        <v>0</v>
      </c>
      <c r="W45" s="30">
        <f t="shared" si="7"/>
        <v>0</v>
      </c>
      <c r="X45" s="30">
        <f t="shared" si="7"/>
        <v>0</v>
      </c>
      <c r="Y45" s="30">
        <f t="shared" si="7"/>
        <v>0</v>
      </c>
      <c r="Z45" s="30">
        <f t="shared" si="7"/>
        <v>0</v>
      </c>
      <c r="AA45" s="25"/>
      <c r="AB45" s="15"/>
      <c r="AC45" s="15"/>
      <c r="AD45" s="15"/>
      <c r="AE45" s="15"/>
      <c r="AF45" s="15"/>
      <c r="AG45" s="15"/>
      <c r="AH45" s="15"/>
      <c r="AI45" s="15"/>
      <c r="AJ45" s="15"/>
      <c r="AK45" s="15"/>
      <c r="AL45" s="15"/>
      <c r="AM45" s="15"/>
      <c r="AO45" s="15"/>
      <c r="AP45" s="15"/>
      <c r="AQ45" s="15"/>
      <c r="AR45" s="15"/>
      <c r="AS45" s="15"/>
      <c r="AT45" s="15"/>
      <c r="AU45" s="15"/>
      <c r="AV45" s="15"/>
      <c r="AW45" s="15"/>
      <c r="AX45" s="15"/>
      <c r="AY45" s="15"/>
      <c r="AZ45" s="15"/>
    </row>
    <row r="46" spans="1:52" s="16" customFormat="1" x14ac:dyDescent="0.2">
      <c r="A46" s="2"/>
      <c r="B46" s="3" t="s">
        <v>201</v>
      </c>
      <c r="C46" s="3" t="s">
        <v>199</v>
      </c>
      <c r="D46" s="3" t="s">
        <v>199</v>
      </c>
      <c r="E46" s="10" t="s">
        <v>188</v>
      </c>
      <c r="F46" s="30">
        <f t="shared" si="6"/>
        <v>7605050.5516617578</v>
      </c>
      <c r="G46" s="30">
        <f t="shared" si="6"/>
        <v>0</v>
      </c>
      <c r="H46" s="30">
        <f t="shared" si="6"/>
        <v>0</v>
      </c>
      <c r="I46" s="30">
        <f t="shared" si="6"/>
        <v>0</v>
      </c>
      <c r="J46" s="30">
        <f t="shared" si="6"/>
        <v>0</v>
      </c>
      <c r="K46" s="30">
        <f t="shared" si="6"/>
        <v>0</v>
      </c>
      <c r="L46" s="30">
        <f t="shared" si="6"/>
        <v>0</v>
      </c>
      <c r="M46" s="30">
        <f t="shared" si="6"/>
        <v>0</v>
      </c>
      <c r="N46" s="30">
        <f t="shared" si="6"/>
        <v>0</v>
      </c>
      <c r="O46" s="30">
        <f t="shared" si="6"/>
        <v>0</v>
      </c>
      <c r="P46" s="30">
        <f t="shared" si="7"/>
        <v>0</v>
      </c>
      <c r="Q46" s="30">
        <f t="shared" si="7"/>
        <v>0</v>
      </c>
      <c r="R46" s="30">
        <f t="shared" si="7"/>
        <v>0</v>
      </c>
      <c r="S46" s="30">
        <f t="shared" si="7"/>
        <v>0</v>
      </c>
      <c r="T46" s="30">
        <f t="shared" si="7"/>
        <v>0</v>
      </c>
      <c r="U46" s="30">
        <f t="shared" si="7"/>
        <v>0</v>
      </c>
      <c r="V46" s="30">
        <f t="shared" si="7"/>
        <v>0</v>
      </c>
      <c r="W46" s="30">
        <f t="shared" si="7"/>
        <v>0</v>
      </c>
      <c r="X46" s="30">
        <f t="shared" si="7"/>
        <v>0</v>
      </c>
      <c r="Y46" s="30">
        <f t="shared" si="7"/>
        <v>0</v>
      </c>
      <c r="Z46" s="30">
        <f t="shared" si="7"/>
        <v>0</v>
      </c>
      <c r="AA46" s="25"/>
      <c r="AB46" s="15"/>
      <c r="AC46" s="15"/>
      <c r="AD46" s="15"/>
      <c r="AE46" s="15"/>
      <c r="AF46" s="15"/>
      <c r="AG46" s="15"/>
      <c r="AH46" s="15"/>
      <c r="AI46" s="15"/>
      <c r="AJ46" s="15"/>
      <c r="AK46" s="15"/>
      <c r="AL46" s="15"/>
      <c r="AM46" s="15"/>
      <c r="AO46" s="15"/>
      <c r="AP46" s="15"/>
      <c r="AQ46" s="15"/>
      <c r="AR46" s="15"/>
      <c r="AS46" s="15"/>
      <c r="AT46" s="15"/>
      <c r="AU46" s="15"/>
      <c r="AV46" s="15"/>
      <c r="AW46" s="15"/>
      <c r="AX46" s="15"/>
      <c r="AY46" s="15"/>
      <c r="AZ46" s="15"/>
    </row>
    <row r="47" spans="1:52" s="16" customFormat="1" x14ac:dyDescent="0.2">
      <c r="A47" s="2" t="s">
        <v>215</v>
      </c>
      <c r="B47" s="3" t="s">
        <v>263</v>
      </c>
      <c r="C47" s="3" t="s">
        <v>199</v>
      </c>
      <c r="D47" s="3" t="s">
        <v>199</v>
      </c>
      <c r="E47" s="10" t="s">
        <v>188</v>
      </c>
      <c r="F47" s="30">
        <f t="shared" ref="F47:Z47" si="8">SUM(F17:F18)</f>
        <v>107637342.00068659</v>
      </c>
      <c r="G47" s="30">
        <f t="shared" si="8"/>
        <v>0</v>
      </c>
      <c r="H47" s="30">
        <f t="shared" si="8"/>
        <v>0</v>
      </c>
      <c r="I47" s="30">
        <f t="shared" si="8"/>
        <v>0</v>
      </c>
      <c r="J47" s="30">
        <f t="shared" si="8"/>
        <v>0</v>
      </c>
      <c r="K47" s="30">
        <f t="shared" si="8"/>
        <v>0</v>
      </c>
      <c r="L47" s="30">
        <f t="shared" si="8"/>
        <v>0</v>
      </c>
      <c r="M47" s="30">
        <f t="shared" si="8"/>
        <v>0</v>
      </c>
      <c r="N47" s="30">
        <f t="shared" si="8"/>
        <v>0</v>
      </c>
      <c r="O47" s="30">
        <f t="shared" si="8"/>
        <v>0</v>
      </c>
      <c r="P47" s="30">
        <f t="shared" si="8"/>
        <v>0</v>
      </c>
      <c r="Q47" s="30">
        <f t="shared" si="8"/>
        <v>0</v>
      </c>
      <c r="R47" s="30">
        <f t="shared" si="8"/>
        <v>0</v>
      </c>
      <c r="S47" s="30">
        <f t="shared" si="8"/>
        <v>0</v>
      </c>
      <c r="T47" s="30">
        <f t="shared" si="8"/>
        <v>0</v>
      </c>
      <c r="U47" s="30">
        <f t="shared" si="8"/>
        <v>0</v>
      </c>
      <c r="V47" s="30">
        <f t="shared" si="8"/>
        <v>0</v>
      </c>
      <c r="W47" s="30">
        <f t="shared" si="8"/>
        <v>0</v>
      </c>
      <c r="X47" s="30">
        <f t="shared" si="8"/>
        <v>0</v>
      </c>
      <c r="Y47" s="30">
        <f t="shared" si="8"/>
        <v>0</v>
      </c>
      <c r="Z47" s="30">
        <f t="shared" si="8"/>
        <v>0</v>
      </c>
      <c r="AA47" s="25"/>
      <c r="AB47" s="15"/>
      <c r="AC47" s="15"/>
      <c r="AD47" s="15"/>
      <c r="AE47" s="15"/>
      <c r="AF47" s="15"/>
      <c r="AG47" s="15"/>
      <c r="AH47" s="15"/>
      <c r="AI47" s="15"/>
      <c r="AJ47" s="15"/>
      <c r="AK47" s="15"/>
      <c r="AL47" s="15"/>
      <c r="AM47" s="15"/>
      <c r="AO47" s="15"/>
      <c r="AP47" s="15"/>
      <c r="AQ47" s="15"/>
      <c r="AR47" s="15"/>
      <c r="AS47" s="15"/>
      <c r="AT47" s="15"/>
      <c r="AU47" s="15"/>
      <c r="AV47" s="15"/>
      <c r="AW47" s="15"/>
      <c r="AX47" s="15"/>
      <c r="AY47" s="15"/>
      <c r="AZ47" s="15"/>
    </row>
    <row r="48" spans="1:52" s="16" customFormat="1" x14ac:dyDescent="0.2">
      <c r="A48" s="2"/>
      <c r="B48" s="3" t="s">
        <v>264</v>
      </c>
      <c r="C48" s="3" t="s">
        <v>199</v>
      </c>
      <c r="D48" s="3" t="s">
        <v>199</v>
      </c>
      <c r="E48" s="10" t="s">
        <v>188</v>
      </c>
      <c r="F48" s="30">
        <f>SUM(F19:F20)</f>
        <v>8368552.512810912</v>
      </c>
      <c r="G48" s="30" t="e">
        <f t="shared" ref="G48:Z48" si="9">SUM(G19:G20)</f>
        <v>#DIV/0!</v>
      </c>
      <c r="H48" s="30" t="e">
        <f t="shared" si="9"/>
        <v>#DIV/0!</v>
      </c>
      <c r="I48" s="30" t="e">
        <f t="shared" si="9"/>
        <v>#DIV/0!</v>
      </c>
      <c r="J48" s="30" t="e">
        <f t="shared" si="9"/>
        <v>#DIV/0!</v>
      </c>
      <c r="K48" s="30" t="e">
        <f t="shared" si="9"/>
        <v>#DIV/0!</v>
      </c>
      <c r="L48" s="30" t="e">
        <f t="shared" si="9"/>
        <v>#DIV/0!</v>
      </c>
      <c r="M48" s="30" t="e">
        <f t="shared" si="9"/>
        <v>#DIV/0!</v>
      </c>
      <c r="N48" s="30" t="e">
        <f t="shared" si="9"/>
        <v>#DIV/0!</v>
      </c>
      <c r="O48" s="30" t="e">
        <f t="shared" si="9"/>
        <v>#DIV/0!</v>
      </c>
      <c r="P48" s="30" t="e">
        <f t="shared" si="9"/>
        <v>#DIV/0!</v>
      </c>
      <c r="Q48" s="30" t="e">
        <f t="shared" si="9"/>
        <v>#DIV/0!</v>
      </c>
      <c r="R48" s="30" t="e">
        <f t="shared" si="9"/>
        <v>#DIV/0!</v>
      </c>
      <c r="S48" s="30" t="e">
        <f t="shared" si="9"/>
        <v>#DIV/0!</v>
      </c>
      <c r="T48" s="30" t="e">
        <f t="shared" si="9"/>
        <v>#DIV/0!</v>
      </c>
      <c r="U48" s="30" t="e">
        <f t="shared" si="9"/>
        <v>#DIV/0!</v>
      </c>
      <c r="V48" s="30" t="e">
        <f t="shared" si="9"/>
        <v>#DIV/0!</v>
      </c>
      <c r="W48" s="30" t="e">
        <f t="shared" si="9"/>
        <v>#DIV/0!</v>
      </c>
      <c r="X48" s="30" t="e">
        <f t="shared" si="9"/>
        <v>#DIV/0!</v>
      </c>
      <c r="Y48" s="30" t="e">
        <f t="shared" si="9"/>
        <v>#DIV/0!</v>
      </c>
      <c r="Z48" s="30" t="e">
        <f t="shared" si="9"/>
        <v>#DIV/0!</v>
      </c>
      <c r="AA48" s="25"/>
      <c r="AB48" s="15"/>
      <c r="AC48" s="15"/>
      <c r="AD48" s="15"/>
      <c r="AE48" s="15"/>
      <c r="AF48" s="15"/>
      <c r="AG48" s="15"/>
      <c r="AH48" s="15"/>
      <c r="AI48" s="15"/>
      <c r="AJ48" s="15"/>
      <c r="AK48" s="15"/>
      <c r="AL48" s="15"/>
      <c r="AM48" s="15"/>
      <c r="AO48" s="15"/>
      <c r="AP48" s="15"/>
      <c r="AQ48" s="15"/>
      <c r="AR48" s="15"/>
      <c r="AS48" s="15"/>
      <c r="AT48" s="15"/>
      <c r="AU48" s="15"/>
      <c r="AV48" s="15"/>
      <c r="AW48" s="15"/>
      <c r="AX48" s="15"/>
      <c r="AY48" s="15"/>
      <c r="AZ48" s="15"/>
    </row>
    <row r="49" spans="1:52" s="16" customFormat="1" x14ac:dyDescent="0.2">
      <c r="A49" s="2"/>
      <c r="B49" s="3" t="s">
        <v>265</v>
      </c>
      <c r="C49" s="3" t="s">
        <v>199</v>
      </c>
      <c r="D49" s="3" t="s">
        <v>199</v>
      </c>
      <c r="E49" s="10" t="s">
        <v>188</v>
      </c>
      <c r="F49" s="30">
        <f>SUM(F21:F22)</f>
        <v>939315.9930960749</v>
      </c>
      <c r="G49" s="30">
        <f t="shared" ref="G49:Z49" si="10">SUM(G21:G22)</f>
        <v>0</v>
      </c>
      <c r="H49" s="30">
        <f t="shared" si="10"/>
        <v>0</v>
      </c>
      <c r="I49" s="30">
        <f t="shared" si="10"/>
        <v>0</v>
      </c>
      <c r="J49" s="30" t="e">
        <f t="shared" si="10"/>
        <v>#DIV/0!</v>
      </c>
      <c r="K49" s="30" t="e">
        <f t="shared" si="10"/>
        <v>#DIV/0!</v>
      </c>
      <c r="L49" s="30" t="e">
        <f t="shared" si="10"/>
        <v>#DIV/0!</v>
      </c>
      <c r="M49" s="30" t="e">
        <f t="shared" si="10"/>
        <v>#DIV/0!</v>
      </c>
      <c r="N49" s="30" t="e">
        <f t="shared" si="10"/>
        <v>#DIV/0!</v>
      </c>
      <c r="O49" s="30" t="e">
        <f t="shared" si="10"/>
        <v>#DIV/0!</v>
      </c>
      <c r="P49" s="30" t="e">
        <f t="shared" si="10"/>
        <v>#DIV/0!</v>
      </c>
      <c r="Q49" s="30" t="e">
        <f t="shared" si="10"/>
        <v>#DIV/0!</v>
      </c>
      <c r="R49" s="30" t="e">
        <f t="shared" si="10"/>
        <v>#DIV/0!</v>
      </c>
      <c r="S49" s="30" t="e">
        <f t="shared" si="10"/>
        <v>#DIV/0!</v>
      </c>
      <c r="T49" s="30" t="e">
        <f t="shared" si="10"/>
        <v>#DIV/0!</v>
      </c>
      <c r="U49" s="30" t="e">
        <f t="shared" si="10"/>
        <v>#DIV/0!</v>
      </c>
      <c r="V49" s="30" t="e">
        <f t="shared" si="10"/>
        <v>#DIV/0!</v>
      </c>
      <c r="W49" s="30" t="e">
        <f t="shared" si="10"/>
        <v>#DIV/0!</v>
      </c>
      <c r="X49" s="30" t="e">
        <f t="shared" si="10"/>
        <v>#DIV/0!</v>
      </c>
      <c r="Y49" s="30" t="e">
        <f t="shared" si="10"/>
        <v>#DIV/0!</v>
      </c>
      <c r="Z49" s="30" t="e">
        <f t="shared" si="10"/>
        <v>#DIV/0!</v>
      </c>
      <c r="AA49" s="25"/>
      <c r="AB49" s="15"/>
      <c r="AC49" s="15"/>
      <c r="AD49" s="15"/>
      <c r="AE49" s="15"/>
      <c r="AF49" s="15"/>
      <c r="AG49" s="15"/>
      <c r="AH49" s="15"/>
      <c r="AI49" s="15"/>
      <c r="AJ49" s="15"/>
      <c r="AK49" s="15"/>
      <c r="AL49" s="15"/>
      <c r="AM49" s="15"/>
      <c r="AO49" s="15"/>
      <c r="AP49" s="15"/>
      <c r="AQ49" s="15"/>
      <c r="AR49" s="15"/>
      <c r="AS49" s="15"/>
      <c r="AT49" s="15"/>
      <c r="AU49" s="15"/>
      <c r="AV49" s="15"/>
      <c r="AW49" s="15"/>
      <c r="AX49" s="15"/>
      <c r="AY49" s="15"/>
      <c r="AZ49" s="15"/>
    </row>
    <row r="50" spans="1:52" s="16" customFormat="1" x14ac:dyDescent="0.2">
      <c r="A50" s="2"/>
      <c r="B50" s="3" t="s">
        <v>238</v>
      </c>
      <c r="C50" s="3" t="s">
        <v>199</v>
      </c>
      <c r="D50" s="3" t="s">
        <v>199</v>
      </c>
      <c r="E50" s="10" t="s">
        <v>188</v>
      </c>
      <c r="F50" s="30">
        <f>SUM(F23:F24)</f>
        <v>29934996.359385751</v>
      </c>
      <c r="G50" s="30" t="e">
        <f t="shared" ref="G50:Z50" si="11">SUM(G23:G24)</f>
        <v>#DIV/0!</v>
      </c>
      <c r="H50" s="30" t="e">
        <f t="shared" si="11"/>
        <v>#DIV/0!</v>
      </c>
      <c r="I50" s="30" t="e">
        <f t="shared" si="11"/>
        <v>#DIV/0!</v>
      </c>
      <c r="J50" s="30" t="e">
        <f t="shared" si="11"/>
        <v>#DIV/0!</v>
      </c>
      <c r="K50" s="30" t="e">
        <f t="shared" si="11"/>
        <v>#DIV/0!</v>
      </c>
      <c r="L50" s="30" t="e">
        <f t="shared" si="11"/>
        <v>#DIV/0!</v>
      </c>
      <c r="M50" s="30" t="e">
        <f t="shared" si="11"/>
        <v>#DIV/0!</v>
      </c>
      <c r="N50" s="30" t="e">
        <f t="shared" si="11"/>
        <v>#DIV/0!</v>
      </c>
      <c r="O50" s="30" t="e">
        <f t="shared" si="11"/>
        <v>#DIV/0!</v>
      </c>
      <c r="P50" s="30" t="e">
        <f t="shared" si="11"/>
        <v>#DIV/0!</v>
      </c>
      <c r="Q50" s="30" t="e">
        <f t="shared" si="11"/>
        <v>#DIV/0!</v>
      </c>
      <c r="R50" s="30" t="e">
        <f t="shared" si="11"/>
        <v>#DIV/0!</v>
      </c>
      <c r="S50" s="30" t="e">
        <f t="shared" si="11"/>
        <v>#DIV/0!</v>
      </c>
      <c r="T50" s="30" t="e">
        <f t="shared" si="11"/>
        <v>#DIV/0!</v>
      </c>
      <c r="U50" s="30" t="e">
        <f t="shared" si="11"/>
        <v>#DIV/0!</v>
      </c>
      <c r="V50" s="30" t="e">
        <f t="shared" si="11"/>
        <v>#DIV/0!</v>
      </c>
      <c r="W50" s="30" t="e">
        <f t="shared" si="11"/>
        <v>#DIV/0!</v>
      </c>
      <c r="X50" s="30" t="e">
        <f t="shared" si="11"/>
        <v>#DIV/0!</v>
      </c>
      <c r="Y50" s="30" t="e">
        <f t="shared" si="11"/>
        <v>#DIV/0!</v>
      </c>
      <c r="Z50" s="30" t="e">
        <f t="shared" si="11"/>
        <v>#DIV/0!</v>
      </c>
      <c r="AA50" s="25"/>
      <c r="AB50" s="15"/>
      <c r="AC50" s="15"/>
      <c r="AD50" s="15"/>
      <c r="AE50" s="15"/>
      <c r="AF50" s="15"/>
      <c r="AG50" s="15"/>
      <c r="AH50" s="15"/>
      <c r="AI50" s="15"/>
      <c r="AJ50" s="15"/>
      <c r="AK50" s="15"/>
      <c r="AL50" s="15"/>
      <c r="AM50" s="15"/>
      <c r="AO50" s="15"/>
      <c r="AP50" s="15"/>
      <c r="AQ50" s="15"/>
      <c r="AR50" s="15"/>
      <c r="AS50" s="15"/>
      <c r="AT50" s="15"/>
      <c r="AU50" s="15"/>
      <c r="AV50" s="15"/>
      <c r="AW50" s="15"/>
      <c r="AX50" s="15"/>
      <c r="AY50" s="15"/>
      <c r="AZ50" s="15"/>
    </row>
    <row r="51" spans="1:52" s="16" customFormat="1" x14ac:dyDescent="0.2">
      <c r="A51" s="2"/>
      <c r="B51" s="3" t="s">
        <v>239</v>
      </c>
      <c r="C51" s="3" t="s">
        <v>199</v>
      </c>
      <c r="D51" s="3" t="s">
        <v>199</v>
      </c>
      <c r="E51" s="10" t="s">
        <v>188</v>
      </c>
      <c r="F51" s="30">
        <f>SUM(F25)</f>
        <v>12858510.273832884</v>
      </c>
      <c r="G51" s="30">
        <f t="shared" ref="G51:Z51" si="12">SUM(G25)</f>
        <v>0</v>
      </c>
      <c r="H51" s="30">
        <f t="shared" si="12"/>
        <v>0</v>
      </c>
      <c r="I51" s="30">
        <f t="shared" si="12"/>
        <v>0</v>
      </c>
      <c r="J51" s="30">
        <f t="shared" si="12"/>
        <v>0</v>
      </c>
      <c r="K51" s="30">
        <f t="shared" si="12"/>
        <v>0</v>
      </c>
      <c r="L51" s="30">
        <f t="shared" si="12"/>
        <v>0</v>
      </c>
      <c r="M51" s="30">
        <f t="shared" si="12"/>
        <v>0</v>
      </c>
      <c r="N51" s="30">
        <f t="shared" si="12"/>
        <v>0</v>
      </c>
      <c r="O51" s="30">
        <f t="shared" si="12"/>
        <v>0</v>
      </c>
      <c r="P51" s="30">
        <f t="shared" si="12"/>
        <v>0</v>
      </c>
      <c r="Q51" s="30">
        <f t="shared" si="12"/>
        <v>0</v>
      </c>
      <c r="R51" s="30">
        <f t="shared" si="12"/>
        <v>0</v>
      </c>
      <c r="S51" s="30">
        <f t="shared" si="12"/>
        <v>0</v>
      </c>
      <c r="T51" s="30">
        <f t="shared" si="12"/>
        <v>0</v>
      </c>
      <c r="U51" s="30">
        <f t="shared" si="12"/>
        <v>0</v>
      </c>
      <c r="V51" s="30">
        <f t="shared" si="12"/>
        <v>0</v>
      </c>
      <c r="W51" s="30">
        <f t="shared" si="12"/>
        <v>0</v>
      </c>
      <c r="X51" s="30">
        <f t="shared" si="12"/>
        <v>0</v>
      </c>
      <c r="Y51" s="30">
        <f t="shared" si="12"/>
        <v>0</v>
      </c>
      <c r="Z51" s="30">
        <f t="shared" si="12"/>
        <v>0</v>
      </c>
      <c r="AA51" s="25"/>
      <c r="AB51" s="15"/>
      <c r="AC51" s="15"/>
      <c r="AD51" s="15"/>
      <c r="AE51" s="15"/>
      <c r="AF51" s="15"/>
      <c r="AG51" s="15"/>
      <c r="AH51" s="15"/>
      <c r="AI51" s="15"/>
      <c r="AJ51" s="15"/>
      <c r="AK51" s="15"/>
      <c r="AL51" s="15"/>
      <c r="AM51" s="15"/>
      <c r="AO51" s="15"/>
      <c r="AP51" s="15"/>
      <c r="AQ51" s="15"/>
      <c r="AR51" s="15"/>
      <c r="AS51" s="15"/>
      <c r="AT51" s="15"/>
      <c r="AU51" s="15"/>
      <c r="AV51" s="15"/>
      <c r="AW51" s="15"/>
      <c r="AX51" s="15"/>
      <c r="AY51" s="15"/>
      <c r="AZ51" s="15"/>
    </row>
    <row r="52" spans="1:52" s="16" customFormat="1" x14ac:dyDescent="0.2">
      <c r="A52" s="2"/>
      <c r="B52" s="3" t="s">
        <v>240</v>
      </c>
      <c r="C52" s="3" t="s">
        <v>199</v>
      </c>
      <c r="D52" s="3" t="s">
        <v>199</v>
      </c>
      <c r="E52" s="10" t="s">
        <v>188</v>
      </c>
      <c r="F52" s="30">
        <f>SUM(F26:F27)</f>
        <v>725823.87561550573</v>
      </c>
      <c r="G52" s="30">
        <f t="shared" ref="G52:Z52" si="13">SUM(G26:G27)</f>
        <v>0</v>
      </c>
      <c r="H52" s="30">
        <f t="shared" si="13"/>
        <v>0</v>
      </c>
      <c r="I52" s="30">
        <f t="shared" si="13"/>
        <v>0</v>
      </c>
      <c r="J52" s="30">
        <f t="shared" si="13"/>
        <v>0</v>
      </c>
      <c r="K52" s="30">
        <f t="shared" si="13"/>
        <v>0</v>
      </c>
      <c r="L52" s="30">
        <f t="shared" si="13"/>
        <v>0</v>
      </c>
      <c r="M52" s="30">
        <f t="shared" si="13"/>
        <v>0</v>
      </c>
      <c r="N52" s="30">
        <f t="shared" si="13"/>
        <v>0</v>
      </c>
      <c r="O52" s="30">
        <f t="shared" si="13"/>
        <v>0</v>
      </c>
      <c r="P52" s="30">
        <f t="shared" si="13"/>
        <v>0</v>
      </c>
      <c r="Q52" s="30">
        <f t="shared" si="13"/>
        <v>0</v>
      </c>
      <c r="R52" s="30">
        <f t="shared" si="13"/>
        <v>0</v>
      </c>
      <c r="S52" s="30">
        <f t="shared" si="13"/>
        <v>0</v>
      </c>
      <c r="T52" s="30">
        <f t="shared" si="13"/>
        <v>0</v>
      </c>
      <c r="U52" s="30">
        <f t="shared" si="13"/>
        <v>0</v>
      </c>
      <c r="V52" s="30">
        <f t="shared" si="13"/>
        <v>0</v>
      </c>
      <c r="W52" s="30">
        <f t="shared" si="13"/>
        <v>0</v>
      </c>
      <c r="X52" s="30">
        <f t="shared" si="13"/>
        <v>0</v>
      </c>
      <c r="Y52" s="30">
        <f t="shared" si="13"/>
        <v>0</v>
      </c>
      <c r="Z52" s="30">
        <f t="shared" si="13"/>
        <v>0</v>
      </c>
      <c r="AA52" s="25"/>
      <c r="AB52" s="15"/>
      <c r="AC52" s="15"/>
      <c r="AD52" s="15"/>
      <c r="AE52" s="15"/>
      <c r="AF52" s="15"/>
      <c r="AG52" s="15"/>
      <c r="AH52" s="15"/>
      <c r="AI52" s="15"/>
      <c r="AJ52" s="15"/>
      <c r="AK52" s="15"/>
      <c r="AL52" s="15"/>
      <c r="AM52" s="15"/>
      <c r="AO52" s="15"/>
      <c r="AP52" s="15"/>
      <c r="AQ52" s="15"/>
      <c r="AR52" s="15"/>
      <c r="AS52" s="15"/>
      <c r="AT52" s="15"/>
      <c r="AU52" s="15"/>
      <c r="AV52" s="15"/>
      <c r="AW52" s="15"/>
      <c r="AX52" s="15"/>
      <c r="AY52" s="15"/>
      <c r="AZ52" s="15"/>
    </row>
    <row r="53" spans="1:52" s="16" customFormat="1" x14ac:dyDescent="0.2">
      <c r="A53" s="2" t="s">
        <v>170</v>
      </c>
      <c r="B53" s="3" t="s">
        <v>241</v>
      </c>
      <c r="C53" s="3" t="s">
        <v>199</v>
      </c>
      <c r="D53" s="3" t="s">
        <v>199</v>
      </c>
      <c r="E53" s="10" t="s">
        <v>188</v>
      </c>
      <c r="F53" s="30">
        <f>SUM(F28:F29)</f>
        <v>5716194.2670027846</v>
      </c>
      <c r="G53" s="30">
        <f t="shared" ref="G53:Z53" si="14">SUM(G28:G29)</f>
        <v>0</v>
      </c>
      <c r="H53" s="30">
        <f t="shared" si="14"/>
        <v>0</v>
      </c>
      <c r="I53" s="30">
        <f t="shared" si="14"/>
        <v>0</v>
      </c>
      <c r="J53" s="30" t="e">
        <f t="shared" si="14"/>
        <v>#DIV/0!</v>
      </c>
      <c r="K53" s="30">
        <f t="shared" si="14"/>
        <v>0</v>
      </c>
      <c r="L53" s="30">
        <f t="shared" si="14"/>
        <v>0</v>
      </c>
      <c r="M53" s="30">
        <f t="shared" si="14"/>
        <v>0</v>
      </c>
      <c r="N53" s="30">
        <f t="shared" si="14"/>
        <v>0</v>
      </c>
      <c r="O53" s="30">
        <f t="shared" si="14"/>
        <v>0</v>
      </c>
      <c r="P53" s="30">
        <f t="shared" si="14"/>
        <v>0</v>
      </c>
      <c r="Q53" s="30">
        <f t="shared" si="14"/>
        <v>0</v>
      </c>
      <c r="R53" s="30">
        <f t="shared" si="14"/>
        <v>0</v>
      </c>
      <c r="S53" s="30">
        <f t="shared" si="14"/>
        <v>0</v>
      </c>
      <c r="T53" s="30">
        <f t="shared" si="14"/>
        <v>0</v>
      </c>
      <c r="U53" s="30">
        <f t="shared" si="14"/>
        <v>0</v>
      </c>
      <c r="V53" s="30">
        <f t="shared" si="14"/>
        <v>0</v>
      </c>
      <c r="W53" s="30">
        <f t="shared" si="14"/>
        <v>0</v>
      </c>
      <c r="X53" s="30">
        <f t="shared" si="14"/>
        <v>0</v>
      </c>
      <c r="Y53" s="30">
        <f t="shared" si="14"/>
        <v>0</v>
      </c>
      <c r="Z53" s="30">
        <f t="shared" si="14"/>
        <v>0</v>
      </c>
      <c r="AA53" s="25"/>
      <c r="AB53" s="15"/>
      <c r="AC53" s="15"/>
      <c r="AD53" s="15"/>
      <c r="AE53" s="15"/>
      <c r="AF53" s="15"/>
      <c r="AG53" s="15"/>
      <c r="AH53" s="15"/>
      <c r="AI53" s="15"/>
      <c r="AJ53" s="15"/>
      <c r="AK53" s="15"/>
      <c r="AL53" s="15"/>
      <c r="AM53" s="15"/>
      <c r="AO53" s="15"/>
      <c r="AP53" s="15"/>
      <c r="AQ53" s="15"/>
      <c r="AR53" s="15"/>
      <c r="AS53" s="15"/>
      <c r="AT53" s="15"/>
      <c r="AU53" s="15"/>
      <c r="AV53" s="15"/>
      <c r="AW53" s="15"/>
      <c r="AX53" s="15"/>
      <c r="AY53" s="15"/>
      <c r="AZ53" s="15"/>
    </row>
    <row r="54" spans="1:52" s="16" customFormat="1" x14ac:dyDescent="0.2">
      <c r="A54" s="2"/>
      <c r="B54" s="3" t="s">
        <v>242</v>
      </c>
      <c r="C54" s="3" t="s">
        <v>199</v>
      </c>
      <c r="D54" s="3" t="s">
        <v>199</v>
      </c>
      <c r="E54" s="10" t="s">
        <v>188</v>
      </c>
      <c r="F54" s="30">
        <f>SUM(F30:F31)</f>
        <v>0</v>
      </c>
      <c r="G54" s="30">
        <f t="shared" ref="G54:Z54" si="15">SUM(G30:G31)</f>
        <v>0</v>
      </c>
      <c r="H54" s="30">
        <f t="shared" si="15"/>
        <v>0</v>
      </c>
      <c r="I54" s="30">
        <f t="shared" si="15"/>
        <v>0</v>
      </c>
      <c r="J54" s="30">
        <f t="shared" si="15"/>
        <v>0</v>
      </c>
      <c r="K54" s="30">
        <f t="shared" si="15"/>
        <v>0</v>
      </c>
      <c r="L54" s="30">
        <f t="shared" si="15"/>
        <v>0</v>
      </c>
      <c r="M54" s="30">
        <f t="shared" si="15"/>
        <v>0</v>
      </c>
      <c r="N54" s="30">
        <f t="shared" si="15"/>
        <v>0</v>
      </c>
      <c r="O54" s="30">
        <f t="shared" si="15"/>
        <v>0</v>
      </c>
      <c r="P54" s="30">
        <f t="shared" si="15"/>
        <v>0</v>
      </c>
      <c r="Q54" s="30">
        <f t="shared" si="15"/>
        <v>0</v>
      </c>
      <c r="R54" s="30">
        <f t="shared" si="15"/>
        <v>0</v>
      </c>
      <c r="S54" s="30">
        <f t="shared" si="15"/>
        <v>0</v>
      </c>
      <c r="T54" s="30">
        <f t="shared" si="15"/>
        <v>0</v>
      </c>
      <c r="U54" s="30">
        <f t="shared" si="15"/>
        <v>0</v>
      </c>
      <c r="V54" s="30">
        <f t="shared" si="15"/>
        <v>0</v>
      </c>
      <c r="W54" s="30">
        <f t="shared" si="15"/>
        <v>0</v>
      </c>
      <c r="X54" s="30">
        <f t="shared" si="15"/>
        <v>0</v>
      </c>
      <c r="Y54" s="30">
        <f t="shared" si="15"/>
        <v>0</v>
      </c>
      <c r="Z54" s="30">
        <f t="shared" si="15"/>
        <v>0</v>
      </c>
      <c r="AA54" s="25"/>
      <c r="AB54" s="15"/>
      <c r="AC54" s="15"/>
      <c r="AD54" s="15"/>
      <c r="AE54" s="15"/>
      <c r="AF54" s="15"/>
      <c r="AG54" s="15"/>
      <c r="AH54" s="15"/>
      <c r="AI54" s="15"/>
      <c r="AJ54" s="15"/>
      <c r="AK54" s="15"/>
      <c r="AL54" s="15"/>
      <c r="AM54" s="15"/>
      <c r="AO54" s="15"/>
      <c r="AP54" s="15"/>
      <c r="AQ54" s="15"/>
      <c r="AR54" s="15"/>
      <c r="AS54" s="15"/>
      <c r="AT54" s="15"/>
      <c r="AU54" s="15"/>
      <c r="AV54" s="15"/>
      <c r="AW54" s="15"/>
      <c r="AX54" s="15"/>
      <c r="AY54" s="15"/>
      <c r="AZ54" s="15"/>
    </row>
    <row r="55" spans="1:52" s="16" customFormat="1" x14ac:dyDescent="0.2">
      <c r="A55" s="2" t="s">
        <v>237</v>
      </c>
      <c r="B55" s="3" t="s">
        <v>237</v>
      </c>
      <c r="C55" s="3" t="s">
        <v>199</v>
      </c>
      <c r="D55" s="3" t="s">
        <v>199</v>
      </c>
      <c r="E55" s="10" t="s">
        <v>188</v>
      </c>
      <c r="F55" s="30">
        <f>SUM(F32)</f>
        <v>0</v>
      </c>
      <c r="G55" s="30">
        <f t="shared" ref="G55:Z55" si="16">SUM(G32)</f>
        <v>0</v>
      </c>
      <c r="H55" s="30">
        <f t="shared" si="16"/>
        <v>0</v>
      </c>
      <c r="I55" s="30">
        <f t="shared" si="16"/>
        <v>0</v>
      </c>
      <c r="J55" s="30">
        <f t="shared" si="16"/>
        <v>0</v>
      </c>
      <c r="K55" s="30">
        <f t="shared" si="16"/>
        <v>0</v>
      </c>
      <c r="L55" s="30">
        <f t="shared" si="16"/>
        <v>0</v>
      </c>
      <c r="M55" s="30">
        <f t="shared" si="16"/>
        <v>0</v>
      </c>
      <c r="N55" s="30">
        <f t="shared" si="16"/>
        <v>0</v>
      </c>
      <c r="O55" s="30">
        <f t="shared" si="16"/>
        <v>0</v>
      </c>
      <c r="P55" s="30">
        <f t="shared" si="16"/>
        <v>0</v>
      </c>
      <c r="Q55" s="30">
        <f t="shared" si="16"/>
        <v>0</v>
      </c>
      <c r="R55" s="30">
        <f t="shared" si="16"/>
        <v>0</v>
      </c>
      <c r="S55" s="30">
        <f t="shared" si="16"/>
        <v>0</v>
      </c>
      <c r="T55" s="30">
        <f t="shared" si="16"/>
        <v>0</v>
      </c>
      <c r="U55" s="30">
        <f t="shared" si="16"/>
        <v>0</v>
      </c>
      <c r="V55" s="30">
        <f t="shared" si="16"/>
        <v>0</v>
      </c>
      <c r="W55" s="30">
        <f t="shared" si="16"/>
        <v>0</v>
      </c>
      <c r="X55" s="30">
        <f t="shared" si="16"/>
        <v>0</v>
      </c>
      <c r="Y55" s="30">
        <f t="shared" si="16"/>
        <v>0</v>
      </c>
      <c r="Z55" s="30">
        <f t="shared" si="16"/>
        <v>0</v>
      </c>
      <c r="AA55" s="25"/>
      <c r="AB55" s="15"/>
      <c r="AC55" s="15"/>
      <c r="AD55" s="15"/>
      <c r="AE55" s="15"/>
      <c r="AF55" s="15"/>
      <c r="AG55" s="15"/>
      <c r="AH55" s="15"/>
      <c r="AI55" s="15"/>
      <c r="AJ55" s="15"/>
      <c r="AK55" s="15"/>
      <c r="AL55" s="15"/>
      <c r="AM55" s="15"/>
      <c r="AO55" s="15"/>
      <c r="AP55" s="15"/>
      <c r="AQ55" s="15"/>
      <c r="AR55" s="15"/>
      <c r="AS55" s="15"/>
      <c r="AT55" s="15"/>
      <c r="AU55" s="15"/>
      <c r="AV55" s="15"/>
      <c r="AW55" s="15"/>
      <c r="AX55" s="15"/>
      <c r="AY55" s="15"/>
      <c r="AZ55" s="15"/>
    </row>
    <row r="56" spans="1:52" s="16" customFormat="1" x14ac:dyDescent="0.2">
      <c r="A56" s="2" t="s">
        <v>83</v>
      </c>
      <c r="B56" s="3" t="s">
        <v>83</v>
      </c>
      <c r="C56" s="3" t="s">
        <v>199</v>
      </c>
      <c r="D56" s="3" t="s">
        <v>199</v>
      </c>
      <c r="E56" s="10" t="s">
        <v>188</v>
      </c>
      <c r="F56" s="30">
        <f>SUM(F33:F35)</f>
        <v>59537462.066904098</v>
      </c>
      <c r="G56" s="30">
        <f t="shared" ref="G56:Z56" si="17">SUM(G33:G35)</f>
        <v>0</v>
      </c>
      <c r="H56" s="30">
        <f t="shared" si="17"/>
        <v>0</v>
      </c>
      <c r="I56" s="30">
        <f t="shared" si="17"/>
        <v>0</v>
      </c>
      <c r="J56" s="30">
        <f t="shared" si="17"/>
        <v>0</v>
      </c>
      <c r="K56" s="30">
        <f t="shared" si="17"/>
        <v>0</v>
      </c>
      <c r="L56" s="30">
        <f t="shared" si="17"/>
        <v>0</v>
      </c>
      <c r="M56" s="30">
        <f t="shared" si="17"/>
        <v>0</v>
      </c>
      <c r="N56" s="30">
        <f t="shared" si="17"/>
        <v>0</v>
      </c>
      <c r="O56" s="30">
        <f t="shared" si="17"/>
        <v>0</v>
      </c>
      <c r="P56" s="30">
        <f t="shared" si="17"/>
        <v>0</v>
      </c>
      <c r="Q56" s="30">
        <f t="shared" si="17"/>
        <v>0</v>
      </c>
      <c r="R56" s="30">
        <f t="shared" si="17"/>
        <v>0</v>
      </c>
      <c r="S56" s="30">
        <f t="shared" si="17"/>
        <v>0</v>
      </c>
      <c r="T56" s="30">
        <f t="shared" si="17"/>
        <v>0</v>
      </c>
      <c r="U56" s="30">
        <f t="shared" si="17"/>
        <v>0</v>
      </c>
      <c r="V56" s="30">
        <f t="shared" si="17"/>
        <v>0</v>
      </c>
      <c r="W56" s="30">
        <f t="shared" si="17"/>
        <v>0</v>
      </c>
      <c r="X56" s="30">
        <f t="shared" si="17"/>
        <v>0</v>
      </c>
      <c r="Y56" s="30">
        <f t="shared" si="17"/>
        <v>0</v>
      </c>
      <c r="Z56" s="30">
        <f t="shared" si="17"/>
        <v>0</v>
      </c>
      <c r="AA56" s="26"/>
      <c r="AB56" s="15"/>
      <c r="AC56" s="15"/>
      <c r="AD56" s="15"/>
      <c r="AE56" s="15"/>
      <c r="AF56" s="15"/>
      <c r="AG56" s="15"/>
      <c r="AH56" s="15"/>
      <c r="AI56" s="15"/>
      <c r="AJ56" s="15"/>
      <c r="AK56" s="15"/>
      <c r="AL56" s="15"/>
      <c r="AM56" s="15"/>
      <c r="AO56" s="15"/>
      <c r="AP56" s="15"/>
      <c r="AQ56" s="15"/>
      <c r="AR56" s="15"/>
      <c r="AS56" s="15"/>
      <c r="AT56" s="15"/>
      <c r="AU56" s="15"/>
      <c r="AV56" s="15"/>
      <c r="AW56" s="15"/>
      <c r="AX56" s="15"/>
      <c r="AY56" s="15"/>
      <c r="AZ56" s="15"/>
    </row>
    <row r="57" spans="1:52" s="16" customFormat="1" ht="16.5" thickBot="1" x14ac:dyDescent="0.3">
      <c r="A57" s="7" t="s">
        <v>200</v>
      </c>
      <c r="B57" s="60" t="s">
        <v>200</v>
      </c>
      <c r="C57" s="8" t="s">
        <v>199</v>
      </c>
      <c r="D57" s="9" t="s">
        <v>199</v>
      </c>
      <c r="E57" s="12" t="s">
        <v>188</v>
      </c>
      <c r="F57" s="14">
        <f t="shared" ref="F57:Z57" si="18">SUM(F43:F56)</f>
        <v>520075751.82391191</v>
      </c>
      <c r="G57" s="14" t="e">
        <f t="shared" si="18"/>
        <v>#DIV/0!</v>
      </c>
      <c r="H57" s="14" t="e">
        <f t="shared" si="18"/>
        <v>#DIV/0!</v>
      </c>
      <c r="I57" s="14" t="e">
        <f t="shared" si="18"/>
        <v>#DIV/0!</v>
      </c>
      <c r="J57" s="14" t="e">
        <f t="shared" si="18"/>
        <v>#DIV/0!</v>
      </c>
      <c r="K57" s="14" t="e">
        <f t="shared" si="18"/>
        <v>#DIV/0!</v>
      </c>
      <c r="L57" s="14" t="e">
        <f t="shared" si="18"/>
        <v>#DIV/0!</v>
      </c>
      <c r="M57" s="14" t="e">
        <f t="shared" si="18"/>
        <v>#DIV/0!</v>
      </c>
      <c r="N57" s="14" t="e">
        <f t="shared" si="18"/>
        <v>#DIV/0!</v>
      </c>
      <c r="O57" s="14" t="e">
        <f t="shared" si="18"/>
        <v>#DIV/0!</v>
      </c>
      <c r="P57" s="14" t="e">
        <f t="shared" si="18"/>
        <v>#DIV/0!</v>
      </c>
      <c r="Q57" s="14" t="e">
        <f t="shared" si="18"/>
        <v>#DIV/0!</v>
      </c>
      <c r="R57" s="14" t="e">
        <f t="shared" si="18"/>
        <v>#DIV/0!</v>
      </c>
      <c r="S57" s="14" t="e">
        <f t="shared" si="18"/>
        <v>#DIV/0!</v>
      </c>
      <c r="T57" s="14" t="e">
        <f t="shared" si="18"/>
        <v>#DIV/0!</v>
      </c>
      <c r="U57" s="14" t="e">
        <f t="shared" si="18"/>
        <v>#DIV/0!</v>
      </c>
      <c r="V57" s="14" t="e">
        <f t="shared" si="18"/>
        <v>#DIV/0!</v>
      </c>
      <c r="W57" s="14" t="e">
        <f t="shared" si="18"/>
        <v>#DIV/0!</v>
      </c>
      <c r="X57" s="14" t="e">
        <f t="shared" si="18"/>
        <v>#DIV/0!</v>
      </c>
      <c r="Y57" s="14" t="e">
        <f t="shared" si="18"/>
        <v>#DIV/0!</v>
      </c>
      <c r="Z57" s="14" t="e">
        <f t="shared" si="18"/>
        <v>#DIV/0!</v>
      </c>
      <c r="AB57" s="15"/>
      <c r="AC57" s="15"/>
      <c r="AD57" s="15"/>
      <c r="AE57" s="15"/>
      <c r="AF57" s="15"/>
      <c r="AG57" s="15"/>
      <c r="AH57" s="15"/>
      <c r="AI57" s="15"/>
      <c r="AJ57" s="15"/>
      <c r="AK57" s="15"/>
      <c r="AL57" s="15"/>
      <c r="AM57" s="15"/>
      <c r="AO57" s="15"/>
      <c r="AP57" s="15"/>
      <c r="AQ57" s="15"/>
      <c r="AR57" s="15"/>
      <c r="AS57" s="15"/>
      <c r="AT57" s="15"/>
      <c r="AU57" s="15"/>
      <c r="AV57" s="15"/>
      <c r="AW57" s="15"/>
      <c r="AX57" s="15"/>
      <c r="AY57" s="15"/>
      <c r="AZ57" s="15"/>
    </row>
    <row r="58" spans="1:52" s="16" customFormat="1" ht="13.5" thickTop="1" x14ac:dyDescent="0.2">
      <c r="AB58" s="15"/>
      <c r="AC58" s="15"/>
      <c r="AD58" s="15"/>
      <c r="AE58" s="15"/>
      <c r="AF58" s="15"/>
      <c r="AG58" s="15"/>
      <c r="AH58" s="15"/>
      <c r="AI58" s="15"/>
      <c r="AJ58" s="15"/>
      <c r="AK58" s="15"/>
      <c r="AL58" s="15"/>
      <c r="AM58" s="15"/>
      <c r="AO58" s="15"/>
      <c r="AP58" s="15"/>
      <c r="AQ58" s="15"/>
      <c r="AR58" s="15"/>
      <c r="AS58" s="15"/>
      <c r="AT58" s="15"/>
      <c r="AU58" s="15"/>
      <c r="AV58" s="15"/>
      <c r="AW58" s="15"/>
      <c r="AX58" s="15"/>
      <c r="AY58" s="15"/>
      <c r="AZ58" s="15"/>
    </row>
    <row r="59" spans="1:52" s="16" customFormat="1" ht="15.75" x14ac:dyDescent="0.25">
      <c r="A59" s="23" t="s">
        <v>227</v>
      </c>
      <c r="AA59" s="24"/>
      <c r="AB59" s="15"/>
      <c r="AC59" s="15"/>
      <c r="AD59" s="15"/>
      <c r="AE59" s="15"/>
      <c r="AF59" s="15"/>
      <c r="AG59" s="15"/>
      <c r="AH59" s="15"/>
      <c r="AI59" s="15"/>
      <c r="AJ59" s="15"/>
      <c r="AK59" s="15"/>
      <c r="AL59" s="15"/>
      <c r="AM59" s="15"/>
      <c r="AO59" s="15"/>
      <c r="AP59" s="15"/>
      <c r="AQ59" s="15"/>
      <c r="AR59" s="15"/>
      <c r="AS59" s="15"/>
      <c r="AT59" s="15"/>
      <c r="AU59" s="15"/>
      <c r="AV59" s="15"/>
      <c r="AW59" s="15"/>
      <c r="AX59" s="15"/>
      <c r="AY59" s="15"/>
      <c r="AZ59" s="15"/>
    </row>
    <row r="60" spans="1:52" s="16" customFormat="1" ht="13.5" thickBot="1" x14ac:dyDescent="0.25">
      <c r="A60" s="28"/>
      <c r="B60" s="28" t="s">
        <v>205</v>
      </c>
      <c r="C60" s="28" t="s">
        <v>206</v>
      </c>
      <c r="D60" s="28" t="s">
        <v>207</v>
      </c>
      <c r="E60" s="28" t="s">
        <v>4</v>
      </c>
      <c r="F60" s="29">
        <v>2020</v>
      </c>
      <c r="G60" s="29">
        <v>2021</v>
      </c>
      <c r="H60" s="29">
        <v>2022</v>
      </c>
      <c r="I60" s="29">
        <v>2023</v>
      </c>
      <c r="J60" s="29">
        <v>2024</v>
      </c>
      <c r="K60" s="29">
        <v>2025</v>
      </c>
      <c r="L60" s="29">
        <v>2026</v>
      </c>
      <c r="M60" s="29">
        <v>2027</v>
      </c>
      <c r="N60" s="29">
        <v>2028</v>
      </c>
      <c r="O60" s="29">
        <v>2029</v>
      </c>
      <c r="P60" s="29">
        <v>2030</v>
      </c>
      <c r="Q60" s="29">
        <v>2031</v>
      </c>
      <c r="R60" s="29">
        <v>2032</v>
      </c>
      <c r="S60" s="29">
        <v>2033</v>
      </c>
      <c r="T60" s="29">
        <v>2034</v>
      </c>
      <c r="U60" s="29">
        <v>2035</v>
      </c>
      <c r="V60" s="29">
        <v>2036</v>
      </c>
      <c r="W60" s="29">
        <v>2037</v>
      </c>
      <c r="X60" s="29">
        <v>2038</v>
      </c>
      <c r="Y60" s="29">
        <v>2039</v>
      </c>
      <c r="Z60" s="29">
        <v>2040</v>
      </c>
      <c r="AA60" s="25"/>
      <c r="AB60" s="15"/>
      <c r="AC60" s="15"/>
      <c r="AD60" s="15"/>
      <c r="AE60" s="15"/>
      <c r="AF60" s="15"/>
      <c r="AG60" s="15"/>
      <c r="AH60" s="15"/>
      <c r="AI60" s="15"/>
      <c r="AJ60" s="15"/>
      <c r="AK60" s="15"/>
      <c r="AL60" s="15"/>
      <c r="AM60" s="15"/>
      <c r="AO60" s="15"/>
      <c r="AP60" s="15"/>
      <c r="AQ60" s="15"/>
      <c r="AR60" s="15"/>
      <c r="AS60" s="15"/>
      <c r="AT60" s="15"/>
      <c r="AU60" s="15"/>
      <c r="AV60" s="15"/>
      <c r="AW60" s="15"/>
      <c r="AX60" s="15"/>
      <c r="AY60" s="15"/>
      <c r="AZ60" s="15"/>
    </row>
    <row r="61" spans="1:52" s="16" customFormat="1" ht="13.5" thickTop="1" x14ac:dyDescent="0.2">
      <c r="A61" s="2" t="s">
        <v>208</v>
      </c>
      <c r="B61" s="3" t="s">
        <v>199</v>
      </c>
      <c r="C61" s="3" t="s">
        <v>199</v>
      </c>
      <c r="D61" s="3" t="s">
        <v>199</v>
      </c>
      <c r="E61" s="10" t="s">
        <v>188</v>
      </c>
      <c r="F61" s="30">
        <f>SUM(F43:F46)</f>
        <v>294357554.47457743</v>
      </c>
      <c r="G61" s="30">
        <f t="shared" ref="G61:Z61" si="19">SUM(G43:G46)</f>
        <v>0</v>
      </c>
      <c r="H61" s="30">
        <f t="shared" si="19"/>
        <v>0</v>
      </c>
      <c r="I61" s="30">
        <f t="shared" si="19"/>
        <v>0</v>
      </c>
      <c r="J61" s="30">
        <f t="shared" si="19"/>
        <v>0</v>
      </c>
      <c r="K61" s="30">
        <f t="shared" si="19"/>
        <v>0</v>
      </c>
      <c r="L61" s="30">
        <f t="shared" si="19"/>
        <v>0</v>
      </c>
      <c r="M61" s="30">
        <f t="shared" si="19"/>
        <v>0</v>
      </c>
      <c r="N61" s="30">
        <f t="shared" si="19"/>
        <v>0</v>
      </c>
      <c r="O61" s="30">
        <f t="shared" si="19"/>
        <v>0</v>
      </c>
      <c r="P61" s="30">
        <f t="shared" si="19"/>
        <v>0</v>
      </c>
      <c r="Q61" s="30">
        <f t="shared" si="19"/>
        <v>0</v>
      </c>
      <c r="R61" s="30">
        <f t="shared" si="19"/>
        <v>0</v>
      </c>
      <c r="S61" s="30">
        <f t="shared" si="19"/>
        <v>0</v>
      </c>
      <c r="T61" s="30">
        <f t="shared" si="19"/>
        <v>0</v>
      </c>
      <c r="U61" s="30">
        <f t="shared" si="19"/>
        <v>0</v>
      </c>
      <c r="V61" s="30">
        <f t="shared" si="19"/>
        <v>0</v>
      </c>
      <c r="W61" s="30">
        <f t="shared" si="19"/>
        <v>0</v>
      </c>
      <c r="X61" s="30">
        <f t="shared" si="19"/>
        <v>0</v>
      </c>
      <c r="Y61" s="30">
        <f t="shared" si="19"/>
        <v>0</v>
      </c>
      <c r="Z61" s="30">
        <f t="shared" si="19"/>
        <v>0</v>
      </c>
      <c r="AA61" s="25"/>
      <c r="AB61" s="15"/>
      <c r="AC61" s="15"/>
      <c r="AD61" s="15"/>
      <c r="AE61" s="15"/>
      <c r="AF61" s="15"/>
      <c r="AG61" s="15"/>
      <c r="AH61" s="15"/>
      <c r="AI61" s="15"/>
      <c r="AJ61" s="15"/>
      <c r="AK61" s="15"/>
      <c r="AL61" s="15"/>
      <c r="AM61" s="15"/>
      <c r="AO61" s="15"/>
      <c r="AP61" s="15"/>
      <c r="AQ61" s="15"/>
      <c r="AR61" s="15"/>
      <c r="AS61" s="15"/>
      <c r="AT61" s="15"/>
      <c r="AU61" s="15"/>
      <c r="AV61" s="15"/>
      <c r="AW61" s="15"/>
      <c r="AX61" s="15"/>
      <c r="AY61" s="15"/>
      <c r="AZ61" s="15"/>
    </row>
    <row r="62" spans="1:52" s="16" customFormat="1" x14ac:dyDescent="0.2">
      <c r="A62" s="2" t="s">
        <v>215</v>
      </c>
      <c r="B62" s="3" t="s">
        <v>199</v>
      </c>
      <c r="C62" s="3" t="s">
        <v>199</v>
      </c>
      <c r="D62" s="3" t="s">
        <v>199</v>
      </c>
      <c r="E62" s="10" t="s">
        <v>188</v>
      </c>
      <c r="F62" s="30">
        <f>SUM(F47:F52)</f>
        <v>160464541.01542771</v>
      </c>
      <c r="G62" s="30" t="e">
        <f t="shared" ref="G62:Z62" si="20">SUM(G47:G52)</f>
        <v>#DIV/0!</v>
      </c>
      <c r="H62" s="30" t="e">
        <f t="shared" si="20"/>
        <v>#DIV/0!</v>
      </c>
      <c r="I62" s="30" t="e">
        <f t="shared" si="20"/>
        <v>#DIV/0!</v>
      </c>
      <c r="J62" s="30" t="e">
        <f t="shared" si="20"/>
        <v>#DIV/0!</v>
      </c>
      <c r="K62" s="30" t="e">
        <f t="shared" si="20"/>
        <v>#DIV/0!</v>
      </c>
      <c r="L62" s="30" t="e">
        <f t="shared" si="20"/>
        <v>#DIV/0!</v>
      </c>
      <c r="M62" s="30" t="e">
        <f t="shared" si="20"/>
        <v>#DIV/0!</v>
      </c>
      <c r="N62" s="30" t="e">
        <f t="shared" si="20"/>
        <v>#DIV/0!</v>
      </c>
      <c r="O62" s="30" t="e">
        <f t="shared" si="20"/>
        <v>#DIV/0!</v>
      </c>
      <c r="P62" s="30" t="e">
        <f t="shared" si="20"/>
        <v>#DIV/0!</v>
      </c>
      <c r="Q62" s="30" t="e">
        <f t="shared" si="20"/>
        <v>#DIV/0!</v>
      </c>
      <c r="R62" s="30" t="e">
        <f t="shared" si="20"/>
        <v>#DIV/0!</v>
      </c>
      <c r="S62" s="30" t="e">
        <f t="shared" si="20"/>
        <v>#DIV/0!</v>
      </c>
      <c r="T62" s="30" t="e">
        <f t="shared" si="20"/>
        <v>#DIV/0!</v>
      </c>
      <c r="U62" s="30" t="e">
        <f t="shared" si="20"/>
        <v>#DIV/0!</v>
      </c>
      <c r="V62" s="30" t="e">
        <f t="shared" si="20"/>
        <v>#DIV/0!</v>
      </c>
      <c r="W62" s="30" t="e">
        <f t="shared" si="20"/>
        <v>#DIV/0!</v>
      </c>
      <c r="X62" s="30" t="e">
        <f t="shared" si="20"/>
        <v>#DIV/0!</v>
      </c>
      <c r="Y62" s="30" t="e">
        <f t="shared" si="20"/>
        <v>#DIV/0!</v>
      </c>
      <c r="Z62" s="30" t="e">
        <f t="shared" si="20"/>
        <v>#DIV/0!</v>
      </c>
      <c r="AA62" s="25"/>
      <c r="AB62" s="15"/>
      <c r="AC62" s="15"/>
      <c r="AD62" s="15"/>
      <c r="AE62" s="15"/>
      <c r="AF62" s="15"/>
      <c r="AG62" s="15"/>
      <c r="AH62" s="15"/>
      <c r="AI62" s="15"/>
      <c r="AJ62" s="15"/>
      <c r="AK62" s="15"/>
      <c r="AL62" s="15"/>
      <c r="AM62" s="15"/>
      <c r="AO62" s="15"/>
      <c r="AP62" s="15"/>
      <c r="AQ62" s="15"/>
      <c r="AR62" s="15"/>
      <c r="AS62" s="15"/>
      <c r="AT62" s="15"/>
      <c r="AU62" s="15"/>
      <c r="AV62" s="15"/>
      <c r="AW62" s="15"/>
      <c r="AX62" s="15"/>
      <c r="AY62" s="15"/>
      <c r="AZ62" s="15"/>
    </row>
    <row r="63" spans="1:52" s="16" customFormat="1" x14ac:dyDescent="0.2">
      <c r="A63" s="2" t="s">
        <v>170</v>
      </c>
      <c r="B63" s="3" t="s">
        <v>199</v>
      </c>
      <c r="C63" s="3" t="s">
        <v>199</v>
      </c>
      <c r="D63" s="3" t="s">
        <v>199</v>
      </c>
      <c r="E63" s="10" t="s">
        <v>188</v>
      </c>
      <c r="F63" s="30">
        <f>SUM(F53:F54)</f>
        <v>5716194.2670027846</v>
      </c>
      <c r="G63" s="30">
        <f t="shared" ref="G63:Z63" si="21">SUM(G53:G54)</f>
        <v>0</v>
      </c>
      <c r="H63" s="30">
        <f t="shared" si="21"/>
        <v>0</v>
      </c>
      <c r="I63" s="30">
        <f t="shared" si="21"/>
        <v>0</v>
      </c>
      <c r="J63" s="30" t="e">
        <f t="shared" si="21"/>
        <v>#DIV/0!</v>
      </c>
      <c r="K63" s="30">
        <f t="shared" si="21"/>
        <v>0</v>
      </c>
      <c r="L63" s="30">
        <f t="shared" si="21"/>
        <v>0</v>
      </c>
      <c r="M63" s="30">
        <f t="shared" si="21"/>
        <v>0</v>
      </c>
      <c r="N63" s="30">
        <f t="shared" si="21"/>
        <v>0</v>
      </c>
      <c r="O63" s="30">
        <f t="shared" si="21"/>
        <v>0</v>
      </c>
      <c r="P63" s="30">
        <f t="shared" si="21"/>
        <v>0</v>
      </c>
      <c r="Q63" s="30">
        <f t="shared" si="21"/>
        <v>0</v>
      </c>
      <c r="R63" s="30">
        <f t="shared" si="21"/>
        <v>0</v>
      </c>
      <c r="S63" s="30">
        <f t="shared" si="21"/>
        <v>0</v>
      </c>
      <c r="T63" s="30">
        <f t="shared" si="21"/>
        <v>0</v>
      </c>
      <c r="U63" s="30">
        <f t="shared" si="21"/>
        <v>0</v>
      </c>
      <c r="V63" s="30">
        <f t="shared" si="21"/>
        <v>0</v>
      </c>
      <c r="W63" s="30">
        <f t="shared" si="21"/>
        <v>0</v>
      </c>
      <c r="X63" s="30">
        <f t="shared" si="21"/>
        <v>0</v>
      </c>
      <c r="Y63" s="30">
        <f t="shared" si="21"/>
        <v>0</v>
      </c>
      <c r="Z63" s="30">
        <f t="shared" si="21"/>
        <v>0</v>
      </c>
      <c r="AA63" s="26"/>
      <c r="AB63" s="15"/>
      <c r="AC63" s="15"/>
      <c r="AD63" s="15"/>
      <c r="AE63" s="15"/>
      <c r="AF63" s="15"/>
      <c r="AG63" s="15"/>
      <c r="AH63" s="15"/>
      <c r="AI63" s="15"/>
      <c r="AJ63" s="15"/>
      <c r="AK63" s="15"/>
      <c r="AL63" s="15"/>
      <c r="AM63" s="15"/>
      <c r="AO63" s="15"/>
      <c r="AP63" s="15"/>
      <c r="AQ63" s="15"/>
      <c r="AR63" s="15"/>
      <c r="AS63" s="15"/>
      <c r="AT63" s="15"/>
      <c r="AU63" s="15"/>
      <c r="AV63" s="15"/>
      <c r="AW63" s="15"/>
      <c r="AX63" s="15"/>
      <c r="AY63" s="15"/>
      <c r="AZ63" s="15"/>
    </row>
    <row r="64" spans="1:52" s="16" customFormat="1" x14ac:dyDescent="0.2">
      <c r="A64" s="2" t="s">
        <v>237</v>
      </c>
      <c r="B64" s="3" t="s">
        <v>199</v>
      </c>
      <c r="C64" s="3" t="s">
        <v>199</v>
      </c>
      <c r="D64" s="3" t="s">
        <v>199</v>
      </c>
      <c r="E64" s="10" t="s">
        <v>188</v>
      </c>
      <c r="F64" s="30">
        <f>F55</f>
        <v>0</v>
      </c>
      <c r="G64" s="30">
        <f t="shared" ref="G64:Z64" si="22">G55</f>
        <v>0</v>
      </c>
      <c r="H64" s="30">
        <f t="shared" si="22"/>
        <v>0</v>
      </c>
      <c r="I64" s="30">
        <f t="shared" si="22"/>
        <v>0</v>
      </c>
      <c r="J64" s="30">
        <f t="shared" si="22"/>
        <v>0</v>
      </c>
      <c r="K64" s="30">
        <f t="shared" si="22"/>
        <v>0</v>
      </c>
      <c r="L64" s="30">
        <f t="shared" si="22"/>
        <v>0</v>
      </c>
      <c r="M64" s="30">
        <f t="shared" si="22"/>
        <v>0</v>
      </c>
      <c r="N64" s="30">
        <f t="shared" si="22"/>
        <v>0</v>
      </c>
      <c r="O64" s="30">
        <f t="shared" si="22"/>
        <v>0</v>
      </c>
      <c r="P64" s="30">
        <f t="shared" si="22"/>
        <v>0</v>
      </c>
      <c r="Q64" s="30">
        <f t="shared" si="22"/>
        <v>0</v>
      </c>
      <c r="R64" s="30">
        <f t="shared" si="22"/>
        <v>0</v>
      </c>
      <c r="S64" s="30">
        <f t="shared" si="22"/>
        <v>0</v>
      </c>
      <c r="T64" s="30">
        <f t="shared" si="22"/>
        <v>0</v>
      </c>
      <c r="U64" s="30">
        <f t="shared" si="22"/>
        <v>0</v>
      </c>
      <c r="V64" s="30">
        <f t="shared" si="22"/>
        <v>0</v>
      </c>
      <c r="W64" s="30">
        <f t="shared" si="22"/>
        <v>0</v>
      </c>
      <c r="X64" s="30">
        <f t="shared" si="22"/>
        <v>0</v>
      </c>
      <c r="Y64" s="30">
        <f t="shared" si="22"/>
        <v>0</v>
      </c>
      <c r="Z64" s="30">
        <f t="shared" si="22"/>
        <v>0</v>
      </c>
      <c r="AB64" s="15"/>
      <c r="AC64" s="15"/>
      <c r="AD64" s="15"/>
      <c r="AE64" s="15"/>
      <c r="AF64" s="15"/>
      <c r="AG64" s="15"/>
      <c r="AH64" s="15"/>
      <c r="AI64" s="15"/>
      <c r="AJ64" s="15"/>
      <c r="AK64" s="15"/>
      <c r="AL64" s="15"/>
      <c r="AM64" s="15"/>
      <c r="AO64" s="15"/>
      <c r="AP64" s="15"/>
      <c r="AQ64" s="15"/>
      <c r="AR64" s="15"/>
      <c r="AS64" s="15"/>
      <c r="AT64" s="15"/>
      <c r="AU64" s="15"/>
      <c r="AV64" s="15"/>
      <c r="AW64" s="15"/>
      <c r="AX64" s="15"/>
      <c r="AY64" s="15"/>
      <c r="AZ64" s="15"/>
    </row>
    <row r="65" spans="1:52" s="16" customFormat="1" x14ac:dyDescent="0.2">
      <c r="A65" s="2" t="s">
        <v>83</v>
      </c>
      <c r="B65" s="3" t="s">
        <v>199</v>
      </c>
      <c r="C65" s="3" t="s">
        <v>199</v>
      </c>
      <c r="D65" s="3" t="s">
        <v>199</v>
      </c>
      <c r="E65" s="10" t="s">
        <v>188</v>
      </c>
      <c r="F65" s="30">
        <f>F56</f>
        <v>59537462.066904098</v>
      </c>
      <c r="G65" s="30">
        <f t="shared" ref="G65:Z65" si="23">G56</f>
        <v>0</v>
      </c>
      <c r="H65" s="30">
        <f t="shared" si="23"/>
        <v>0</v>
      </c>
      <c r="I65" s="30">
        <f t="shared" si="23"/>
        <v>0</v>
      </c>
      <c r="J65" s="30">
        <f t="shared" si="23"/>
        <v>0</v>
      </c>
      <c r="K65" s="30">
        <f t="shared" si="23"/>
        <v>0</v>
      </c>
      <c r="L65" s="30">
        <f t="shared" si="23"/>
        <v>0</v>
      </c>
      <c r="M65" s="30">
        <f t="shared" si="23"/>
        <v>0</v>
      </c>
      <c r="N65" s="30">
        <f t="shared" si="23"/>
        <v>0</v>
      </c>
      <c r="O65" s="30">
        <f t="shared" si="23"/>
        <v>0</v>
      </c>
      <c r="P65" s="30">
        <f t="shared" si="23"/>
        <v>0</v>
      </c>
      <c r="Q65" s="30">
        <f t="shared" si="23"/>
        <v>0</v>
      </c>
      <c r="R65" s="30">
        <f t="shared" si="23"/>
        <v>0</v>
      </c>
      <c r="S65" s="30">
        <f t="shared" si="23"/>
        <v>0</v>
      </c>
      <c r="T65" s="30">
        <f t="shared" si="23"/>
        <v>0</v>
      </c>
      <c r="U65" s="30">
        <f t="shared" si="23"/>
        <v>0</v>
      </c>
      <c r="V65" s="30">
        <f t="shared" si="23"/>
        <v>0</v>
      </c>
      <c r="W65" s="30">
        <f t="shared" si="23"/>
        <v>0</v>
      </c>
      <c r="X65" s="30">
        <f t="shared" si="23"/>
        <v>0</v>
      </c>
      <c r="Y65" s="30">
        <f t="shared" si="23"/>
        <v>0</v>
      </c>
      <c r="Z65" s="30">
        <f t="shared" si="23"/>
        <v>0</v>
      </c>
      <c r="AB65" s="15"/>
      <c r="AC65" s="15"/>
      <c r="AD65" s="15"/>
      <c r="AE65" s="15"/>
      <c r="AF65" s="15"/>
      <c r="AG65" s="15"/>
      <c r="AH65" s="15"/>
      <c r="AI65" s="15"/>
      <c r="AJ65" s="15"/>
      <c r="AK65" s="15"/>
      <c r="AL65" s="15"/>
      <c r="AM65" s="15"/>
      <c r="AO65" s="15"/>
      <c r="AP65" s="15"/>
      <c r="AQ65" s="15"/>
      <c r="AR65" s="15"/>
      <c r="AS65" s="15"/>
      <c r="AT65" s="15"/>
      <c r="AU65" s="15"/>
      <c r="AV65" s="15"/>
      <c r="AW65" s="15"/>
      <c r="AX65" s="15"/>
      <c r="AY65" s="15"/>
      <c r="AZ65" s="15"/>
    </row>
    <row r="66" spans="1:52" s="16" customFormat="1" ht="16.5" thickBot="1" x14ac:dyDescent="0.3">
      <c r="A66" s="7" t="s">
        <v>200</v>
      </c>
      <c r="B66" s="60" t="s">
        <v>200</v>
      </c>
      <c r="C66" s="8" t="s">
        <v>199</v>
      </c>
      <c r="D66" s="9" t="s">
        <v>199</v>
      </c>
      <c r="E66" s="12" t="s">
        <v>188</v>
      </c>
      <c r="F66" s="14">
        <f>SUM(F61:F65)</f>
        <v>520075751.82391202</v>
      </c>
      <c r="G66" s="14" t="e">
        <f t="shared" ref="G66:Z66" si="24">SUM(G61:G65)</f>
        <v>#DIV/0!</v>
      </c>
      <c r="H66" s="14" t="e">
        <f t="shared" si="24"/>
        <v>#DIV/0!</v>
      </c>
      <c r="I66" s="14" t="e">
        <f t="shared" si="24"/>
        <v>#DIV/0!</v>
      </c>
      <c r="J66" s="14" t="e">
        <f t="shared" si="24"/>
        <v>#DIV/0!</v>
      </c>
      <c r="K66" s="14" t="e">
        <f t="shared" si="24"/>
        <v>#DIV/0!</v>
      </c>
      <c r="L66" s="14" t="e">
        <f t="shared" si="24"/>
        <v>#DIV/0!</v>
      </c>
      <c r="M66" s="14" t="e">
        <f t="shared" si="24"/>
        <v>#DIV/0!</v>
      </c>
      <c r="N66" s="14" t="e">
        <f t="shared" si="24"/>
        <v>#DIV/0!</v>
      </c>
      <c r="O66" s="14" t="e">
        <f t="shared" si="24"/>
        <v>#DIV/0!</v>
      </c>
      <c r="P66" s="14" t="e">
        <f t="shared" si="24"/>
        <v>#DIV/0!</v>
      </c>
      <c r="Q66" s="14" t="e">
        <f t="shared" si="24"/>
        <v>#DIV/0!</v>
      </c>
      <c r="R66" s="14" t="e">
        <f t="shared" si="24"/>
        <v>#DIV/0!</v>
      </c>
      <c r="S66" s="14" t="e">
        <f t="shared" si="24"/>
        <v>#DIV/0!</v>
      </c>
      <c r="T66" s="14" t="e">
        <f t="shared" si="24"/>
        <v>#DIV/0!</v>
      </c>
      <c r="U66" s="14" t="e">
        <f t="shared" si="24"/>
        <v>#DIV/0!</v>
      </c>
      <c r="V66" s="14" t="e">
        <f t="shared" si="24"/>
        <v>#DIV/0!</v>
      </c>
      <c r="W66" s="14" t="e">
        <f t="shared" si="24"/>
        <v>#DIV/0!</v>
      </c>
      <c r="X66" s="14" t="e">
        <f t="shared" si="24"/>
        <v>#DIV/0!</v>
      </c>
      <c r="Y66" s="14" t="e">
        <f t="shared" si="24"/>
        <v>#DIV/0!</v>
      </c>
      <c r="Z66" s="14" t="e">
        <f t="shared" si="24"/>
        <v>#DIV/0!</v>
      </c>
      <c r="AB66" s="15"/>
      <c r="AC66" s="15"/>
      <c r="AD66" s="15"/>
      <c r="AE66" s="15"/>
      <c r="AF66" s="15"/>
      <c r="AG66" s="15"/>
      <c r="AH66" s="15"/>
      <c r="AI66" s="15"/>
      <c r="AJ66" s="15"/>
      <c r="AK66" s="15"/>
      <c r="AL66" s="15"/>
      <c r="AM66" s="15"/>
      <c r="AO66" s="15"/>
      <c r="AP66" s="15"/>
      <c r="AQ66" s="15"/>
      <c r="AR66" s="15"/>
      <c r="AS66" s="15"/>
      <c r="AT66" s="15"/>
      <c r="AU66" s="15"/>
      <c r="AV66" s="15"/>
      <c r="AW66" s="15"/>
      <c r="AX66" s="15"/>
      <c r="AY66" s="15"/>
      <c r="AZ66" s="15"/>
    </row>
    <row r="67" spans="1:52" s="16" customFormat="1" ht="13.5" thickTop="1" x14ac:dyDescent="0.2">
      <c r="AA67" s="24"/>
      <c r="AB67" s="15"/>
      <c r="AC67" s="15"/>
      <c r="AD67" s="15"/>
      <c r="AE67" s="15"/>
      <c r="AF67" s="15"/>
      <c r="AG67" s="15"/>
      <c r="AH67" s="15"/>
      <c r="AI67" s="15"/>
      <c r="AJ67" s="15"/>
      <c r="AK67" s="15"/>
      <c r="AL67" s="15"/>
      <c r="AM67" s="15"/>
      <c r="AO67" s="15"/>
      <c r="AP67" s="15"/>
      <c r="AQ67" s="15"/>
      <c r="AR67" s="15"/>
      <c r="AS67" s="15"/>
      <c r="AT67" s="15"/>
      <c r="AU67" s="15"/>
      <c r="AV67" s="15"/>
      <c r="AW67" s="15"/>
      <c r="AX67" s="15"/>
      <c r="AY67" s="15"/>
      <c r="AZ67" s="15"/>
    </row>
    <row r="68" spans="1:52" s="16" customFormat="1" ht="15.75" x14ac:dyDescent="0.25">
      <c r="A68" s="23" t="s">
        <v>228</v>
      </c>
      <c r="AA68" s="25"/>
      <c r="AB68" s="15"/>
      <c r="AC68" s="15"/>
      <c r="AD68" s="15"/>
      <c r="AE68" s="15"/>
      <c r="AF68" s="15"/>
      <c r="AG68" s="15"/>
      <c r="AH68" s="15"/>
      <c r="AI68" s="15"/>
      <c r="AJ68" s="15"/>
      <c r="AK68" s="15"/>
      <c r="AL68" s="15"/>
      <c r="AM68" s="15"/>
      <c r="AO68" s="15"/>
      <c r="AP68" s="15"/>
      <c r="AQ68" s="15"/>
      <c r="AR68" s="15"/>
      <c r="AS68" s="15"/>
      <c r="AT68" s="15"/>
      <c r="AU68" s="15"/>
      <c r="AV68" s="15"/>
      <c r="AW68" s="15"/>
      <c r="AX68" s="15"/>
      <c r="AY68" s="15"/>
      <c r="AZ68" s="15"/>
    </row>
    <row r="69" spans="1:52" s="16" customFormat="1" ht="13.5" thickBot="1" x14ac:dyDescent="0.25">
      <c r="A69" s="28" t="s">
        <v>204</v>
      </c>
      <c r="B69" s="28" t="s">
        <v>205</v>
      </c>
      <c r="C69" s="28" t="s">
        <v>206</v>
      </c>
      <c r="D69" s="28" t="s">
        <v>207</v>
      </c>
      <c r="E69" s="28" t="s">
        <v>4</v>
      </c>
      <c r="F69" s="29">
        <v>2020</v>
      </c>
      <c r="G69" s="29">
        <v>2021</v>
      </c>
      <c r="H69" s="29">
        <v>2022</v>
      </c>
      <c r="I69" s="29">
        <v>2023</v>
      </c>
      <c r="J69" s="29">
        <v>2024</v>
      </c>
      <c r="K69" s="29">
        <v>2025</v>
      </c>
      <c r="L69" s="29">
        <v>2026</v>
      </c>
      <c r="M69" s="29">
        <v>2027</v>
      </c>
      <c r="N69" s="29">
        <v>2028</v>
      </c>
      <c r="O69" s="29">
        <v>2029</v>
      </c>
      <c r="P69" s="29">
        <v>2030</v>
      </c>
      <c r="Q69" s="29">
        <v>2031</v>
      </c>
      <c r="R69" s="29">
        <v>2032</v>
      </c>
      <c r="S69" s="29">
        <v>2033</v>
      </c>
      <c r="T69" s="29">
        <v>2034</v>
      </c>
      <c r="U69" s="29">
        <v>2035</v>
      </c>
      <c r="V69" s="29">
        <v>2036</v>
      </c>
      <c r="W69" s="29">
        <v>2037</v>
      </c>
      <c r="X69" s="29">
        <v>2038</v>
      </c>
      <c r="Y69" s="29">
        <v>2039</v>
      </c>
      <c r="Z69" s="29">
        <v>2040</v>
      </c>
      <c r="AA69" s="25"/>
      <c r="AB69" s="15"/>
      <c r="AC69" s="15"/>
      <c r="AD69" s="15"/>
      <c r="AE69" s="15"/>
      <c r="AF69" s="15"/>
      <c r="AG69" s="15"/>
      <c r="AH69" s="15"/>
      <c r="AI69" s="15"/>
      <c r="AJ69" s="15"/>
      <c r="AK69" s="15"/>
      <c r="AL69" s="15"/>
      <c r="AM69" s="15"/>
      <c r="AO69" s="15"/>
      <c r="AP69" s="15"/>
      <c r="AQ69" s="15"/>
      <c r="AR69" s="15"/>
      <c r="AS69" s="15"/>
      <c r="AT69" s="15"/>
      <c r="AU69" s="15"/>
      <c r="AV69" s="15"/>
      <c r="AW69" s="15"/>
      <c r="AX69" s="15"/>
      <c r="AY69" s="15"/>
      <c r="AZ69" s="15"/>
    </row>
    <row r="70" spans="1:52" s="16" customFormat="1" ht="13.5" thickTop="1" x14ac:dyDescent="0.2">
      <c r="A70" s="2" t="s">
        <v>199</v>
      </c>
      <c r="B70" s="3" t="s">
        <v>199</v>
      </c>
      <c r="C70" s="3" t="s">
        <v>199</v>
      </c>
      <c r="D70" s="3" t="s">
        <v>168</v>
      </c>
      <c r="E70" s="10" t="s">
        <v>188</v>
      </c>
      <c r="F70" s="30">
        <f t="shared" ref="F70:Z70" si="25">SUMIFS(F$4:F$35,$D$4:$D$35,$D70)-F16</f>
        <v>342003762.5443356</v>
      </c>
      <c r="G70" s="30" t="e">
        <f t="shared" si="25"/>
        <v>#DIV/0!</v>
      </c>
      <c r="H70" s="30" t="e">
        <f t="shared" si="25"/>
        <v>#DIV/0!</v>
      </c>
      <c r="I70" s="30" t="e">
        <f t="shared" si="25"/>
        <v>#DIV/0!</v>
      </c>
      <c r="J70" s="30" t="e">
        <f t="shared" si="25"/>
        <v>#DIV/0!</v>
      </c>
      <c r="K70" s="30" t="e">
        <f t="shared" si="25"/>
        <v>#DIV/0!</v>
      </c>
      <c r="L70" s="30" t="e">
        <f t="shared" si="25"/>
        <v>#DIV/0!</v>
      </c>
      <c r="M70" s="30" t="e">
        <f t="shared" si="25"/>
        <v>#DIV/0!</v>
      </c>
      <c r="N70" s="30" t="e">
        <f t="shared" si="25"/>
        <v>#DIV/0!</v>
      </c>
      <c r="O70" s="30" t="e">
        <f t="shared" si="25"/>
        <v>#DIV/0!</v>
      </c>
      <c r="P70" s="30" t="e">
        <f t="shared" si="25"/>
        <v>#DIV/0!</v>
      </c>
      <c r="Q70" s="30" t="e">
        <f t="shared" si="25"/>
        <v>#DIV/0!</v>
      </c>
      <c r="R70" s="30" t="e">
        <f t="shared" si="25"/>
        <v>#DIV/0!</v>
      </c>
      <c r="S70" s="30" t="e">
        <f t="shared" si="25"/>
        <v>#DIV/0!</v>
      </c>
      <c r="T70" s="30" t="e">
        <f t="shared" si="25"/>
        <v>#DIV/0!</v>
      </c>
      <c r="U70" s="30" t="e">
        <f t="shared" si="25"/>
        <v>#DIV/0!</v>
      </c>
      <c r="V70" s="30" t="e">
        <f t="shared" si="25"/>
        <v>#DIV/0!</v>
      </c>
      <c r="W70" s="30" t="e">
        <f t="shared" si="25"/>
        <v>#DIV/0!</v>
      </c>
      <c r="X70" s="30" t="e">
        <f t="shared" si="25"/>
        <v>#DIV/0!</v>
      </c>
      <c r="Y70" s="30" t="e">
        <f t="shared" si="25"/>
        <v>#DIV/0!</v>
      </c>
      <c r="Z70" s="30" t="e">
        <f t="shared" si="25"/>
        <v>#DIV/0!</v>
      </c>
      <c r="AA70" s="25"/>
      <c r="AB70" s="15"/>
      <c r="AC70" s="15"/>
      <c r="AD70" s="15"/>
      <c r="AE70" s="15"/>
      <c r="AF70" s="15"/>
      <c r="AG70" s="15"/>
      <c r="AH70" s="15"/>
      <c r="AI70" s="15"/>
      <c r="AJ70" s="15"/>
      <c r="AK70" s="15"/>
      <c r="AL70" s="15"/>
      <c r="AM70" s="15"/>
      <c r="AO70" s="15"/>
      <c r="AP70" s="15"/>
      <c r="AQ70" s="15"/>
      <c r="AR70" s="15"/>
      <c r="AS70" s="15"/>
      <c r="AT70" s="15"/>
      <c r="AU70" s="15"/>
      <c r="AV70" s="15"/>
      <c r="AW70" s="15"/>
      <c r="AX70" s="15"/>
      <c r="AY70" s="15"/>
      <c r="AZ70" s="15"/>
    </row>
    <row r="71" spans="1:52" s="16" customFormat="1" x14ac:dyDescent="0.2">
      <c r="A71" s="2" t="s">
        <v>199</v>
      </c>
      <c r="B71" s="3" t="s">
        <v>199</v>
      </c>
      <c r="C71" s="3" t="s">
        <v>199</v>
      </c>
      <c r="D71" s="3" t="s">
        <v>210</v>
      </c>
      <c r="E71" s="10" t="s">
        <v>188</v>
      </c>
      <c r="F71" s="30">
        <f t="shared" ref="F71:O72" si="26">SUMIFS(F$4:F$35,$D$4:$D$35,$D71)</f>
        <v>161450785.58874068</v>
      </c>
      <c r="G71" s="30" t="e">
        <f t="shared" si="26"/>
        <v>#DIV/0!</v>
      </c>
      <c r="H71" s="30" t="e">
        <f t="shared" si="26"/>
        <v>#DIV/0!</v>
      </c>
      <c r="I71" s="30" t="e">
        <f t="shared" si="26"/>
        <v>#DIV/0!</v>
      </c>
      <c r="J71" s="30" t="e">
        <f t="shared" si="26"/>
        <v>#DIV/0!</v>
      </c>
      <c r="K71" s="30" t="e">
        <f t="shared" si="26"/>
        <v>#DIV/0!</v>
      </c>
      <c r="L71" s="30" t="e">
        <f t="shared" si="26"/>
        <v>#DIV/0!</v>
      </c>
      <c r="M71" s="30" t="e">
        <f t="shared" si="26"/>
        <v>#DIV/0!</v>
      </c>
      <c r="N71" s="30" t="e">
        <f t="shared" si="26"/>
        <v>#DIV/0!</v>
      </c>
      <c r="O71" s="30" t="e">
        <f t="shared" si="26"/>
        <v>#DIV/0!</v>
      </c>
      <c r="P71" s="30" t="e">
        <f t="shared" ref="P71:Z72" si="27">SUMIFS(P$4:P$35,$D$4:$D$35,$D71)</f>
        <v>#DIV/0!</v>
      </c>
      <c r="Q71" s="30" t="e">
        <f t="shared" si="27"/>
        <v>#DIV/0!</v>
      </c>
      <c r="R71" s="30" t="e">
        <f t="shared" si="27"/>
        <v>#DIV/0!</v>
      </c>
      <c r="S71" s="30" t="e">
        <f t="shared" si="27"/>
        <v>#DIV/0!</v>
      </c>
      <c r="T71" s="30" t="e">
        <f t="shared" si="27"/>
        <v>#DIV/0!</v>
      </c>
      <c r="U71" s="30" t="e">
        <f t="shared" si="27"/>
        <v>#DIV/0!</v>
      </c>
      <c r="V71" s="30" t="e">
        <f t="shared" si="27"/>
        <v>#DIV/0!</v>
      </c>
      <c r="W71" s="30" t="e">
        <f t="shared" si="27"/>
        <v>#DIV/0!</v>
      </c>
      <c r="X71" s="30" t="e">
        <f t="shared" si="27"/>
        <v>#DIV/0!</v>
      </c>
      <c r="Y71" s="30" t="e">
        <f t="shared" si="27"/>
        <v>#DIV/0!</v>
      </c>
      <c r="Z71" s="30" t="e">
        <f t="shared" si="27"/>
        <v>#DIV/0!</v>
      </c>
      <c r="AA71" s="25"/>
      <c r="AB71" s="15"/>
      <c r="AC71" s="15"/>
      <c r="AD71" s="15"/>
      <c r="AE71" s="15"/>
      <c r="AF71" s="15"/>
      <c r="AG71" s="15"/>
      <c r="AH71" s="15"/>
      <c r="AI71" s="15"/>
      <c r="AJ71" s="15"/>
      <c r="AK71" s="15"/>
      <c r="AL71" s="15"/>
      <c r="AM71" s="15"/>
      <c r="AO71" s="15"/>
      <c r="AP71" s="15"/>
      <c r="AQ71" s="15"/>
      <c r="AR71" s="15"/>
      <c r="AS71" s="15"/>
      <c r="AT71" s="15"/>
      <c r="AU71" s="15"/>
      <c r="AV71" s="15"/>
      <c r="AW71" s="15"/>
      <c r="AX71" s="15"/>
      <c r="AY71" s="15"/>
      <c r="AZ71" s="15"/>
    </row>
    <row r="72" spans="1:52" s="16" customFormat="1" x14ac:dyDescent="0.2">
      <c r="A72" s="2" t="s">
        <v>199</v>
      </c>
      <c r="B72" s="3" t="s">
        <v>199</v>
      </c>
      <c r="C72" s="3" t="s">
        <v>199</v>
      </c>
      <c r="D72" s="3" t="s">
        <v>220</v>
      </c>
      <c r="E72" s="10" t="s">
        <v>188</v>
      </c>
      <c r="F72" s="30">
        <f t="shared" si="26"/>
        <v>16621203.690835668</v>
      </c>
      <c r="G72" s="30">
        <f t="shared" si="26"/>
        <v>0</v>
      </c>
      <c r="H72" s="30">
        <f t="shared" si="26"/>
        <v>0</v>
      </c>
      <c r="I72" s="30">
        <f t="shared" si="26"/>
        <v>0</v>
      </c>
      <c r="J72" s="30" t="e">
        <f t="shared" si="26"/>
        <v>#DIV/0!</v>
      </c>
      <c r="K72" s="30">
        <f t="shared" si="26"/>
        <v>0</v>
      </c>
      <c r="L72" s="30">
        <f t="shared" si="26"/>
        <v>0</v>
      </c>
      <c r="M72" s="30">
        <f t="shared" si="26"/>
        <v>0</v>
      </c>
      <c r="N72" s="30">
        <f t="shared" si="26"/>
        <v>0</v>
      </c>
      <c r="O72" s="30">
        <f t="shared" si="26"/>
        <v>0</v>
      </c>
      <c r="P72" s="30">
        <f t="shared" si="27"/>
        <v>0</v>
      </c>
      <c r="Q72" s="30">
        <f t="shared" si="27"/>
        <v>0</v>
      </c>
      <c r="R72" s="30">
        <f t="shared" si="27"/>
        <v>0</v>
      </c>
      <c r="S72" s="30">
        <f t="shared" si="27"/>
        <v>0</v>
      </c>
      <c r="T72" s="30">
        <f t="shared" si="27"/>
        <v>0</v>
      </c>
      <c r="U72" s="30">
        <f t="shared" si="27"/>
        <v>0</v>
      </c>
      <c r="V72" s="30">
        <f t="shared" si="27"/>
        <v>0</v>
      </c>
      <c r="W72" s="30">
        <f t="shared" si="27"/>
        <v>0</v>
      </c>
      <c r="X72" s="30">
        <f t="shared" si="27"/>
        <v>0</v>
      </c>
      <c r="Y72" s="30">
        <f t="shared" si="27"/>
        <v>0</v>
      </c>
      <c r="Z72" s="30">
        <f t="shared" si="27"/>
        <v>0</v>
      </c>
      <c r="AA72" s="25"/>
      <c r="AB72" s="15"/>
      <c r="AC72" s="15"/>
      <c r="AD72" s="15"/>
      <c r="AE72" s="15"/>
      <c r="AF72" s="15"/>
      <c r="AG72" s="15"/>
      <c r="AH72" s="15"/>
      <c r="AI72" s="15"/>
      <c r="AJ72" s="15"/>
      <c r="AK72" s="15"/>
      <c r="AL72" s="15"/>
      <c r="AM72" s="15"/>
      <c r="AO72" s="15"/>
      <c r="AP72" s="15"/>
      <c r="AQ72" s="15"/>
      <c r="AR72" s="15"/>
      <c r="AS72" s="15"/>
      <c r="AT72" s="15"/>
      <c r="AU72" s="15"/>
      <c r="AV72" s="15"/>
      <c r="AW72" s="15"/>
      <c r="AX72" s="15"/>
      <c r="AY72" s="15"/>
      <c r="AZ72" s="15"/>
    </row>
    <row r="73" spans="1:52" s="16" customFormat="1" ht="16.5" thickBot="1" x14ac:dyDescent="0.3">
      <c r="A73" s="7" t="s">
        <v>200</v>
      </c>
      <c r="B73" s="8" t="s">
        <v>199</v>
      </c>
      <c r="C73" s="8" t="s">
        <v>199</v>
      </c>
      <c r="D73" s="9" t="s">
        <v>200</v>
      </c>
      <c r="E73" s="12" t="s">
        <v>188</v>
      </c>
      <c r="F73" s="14">
        <f>SUM(F70:F72)</f>
        <v>520075751.82391196</v>
      </c>
      <c r="G73" s="14" t="e">
        <f>SUM(G70:G72)</f>
        <v>#DIV/0!</v>
      </c>
      <c r="H73" s="14" t="e">
        <f>SUM(H70:H72)</f>
        <v>#DIV/0!</v>
      </c>
      <c r="I73" s="14" t="e">
        <f>SUM(I70:I72)</f>
        <v>#DIV/0!</v>
      </c>
      <c r="J73" s="14" t="e">
        <f t="shared" ref="J73:Z73" si="28">SUM(J70:J72)</f>
        <v>#DIV/0!</v>
      </c>
      <c r="K73" s="14" t="e">
        <f t="shared" si="28"/>
        <v>#DIV/0!</v>
      </c>
      <c r="L73" s="14" t="e">
        <f t="shared" si="28"/>
        <v>#DIV/0!</v>
      </c>
      <c r="M73" s="14" t="e">
        <f t="shared" si="28"/>
        <v>#DIV/0!</v>
      </c>
      <c r="N73" s="14" t="e">
        <f t="shared" si="28"/>
        <v>#DIV/0!</v>
      </c>
      <c r="O73" s="14" t="e">
        <f t="shared" si="28"/>
        <v>#DIV/0!</v>
      </c>
      <c r="P73" s="14" t="e">
        <f t="shared" si="28"/>
        <v>#DIV/0!</v>
      </c>
      <c r="Q73" s="14" t="e">
        <f t="shared" si="28"/>
        <v>#DIV/0!</v>
      </c>
      <c r="R73" s="14" t="e">
        <f t="shared" si="28"/>
        <v>#DIV/0!</v>
      </c>
      <c r="S73" s="14" t="e">
        <f t="shared" si="28"/>
        <v>#DIV/0!</v>
      </c>
      <c r="T73" s="14" t="e">
        <f t="shared" si="28"/>
        <v>#DIV/0!</v>
      </c>
      <c r="U73" s="14" t="e">
        <f t="shared" si="28"/>
        <v>#DIV/0!</v>
      </c>
      <c r="V73" s="14" t="e">
        <f t="shared" si="28"/>
        <v>#DIV/0!</v>
      </c>
      <c r="W73" s="14" t="e">
        <f t="shared" si="28"/>
        <v>#DIV/0!</v>
      </c>
      <c r="X73" s="14" t="e">
        <f t="shared" si="28"/>
        <v>#DIV/0!</v>
      </c>
      <c r="Y73" s="14" t="e">
        <f t="shared" si="28"/>
        <v>#DIV/0!</v>
      </c>
      <c r="Z73" s="14" t="e">
        <f t="shared" si="28"/>
        <v>#DIV/0!</v>
      </c>
      <c r="AA73" s="26"/>
      <c r="AB73" s="15"/>
      <c r="AC73" s="15"/>
      <c r="AD73" s="15"/>
      <c r="AE73" s="15"/>
      <c r="AF73" s="15"/>
      <c r="AG73" s="15"/>
      <c r="AH73" s="15"/>
      <c r="AI73" s="15"/>
      <c r="AJ73" s="15"/>
      <c r="AK73" s="15"/>
      <c r="AL73" s="15"/>
      <c r="AM73" s="15"/>
      <c r="AO73" s="15"/>
      <c r="AP73" s="15"/>
      <c r="AQ73" s="15"/>
      <c r="AR73" s="15"/>
      <c r="AS73" s="15"/>
      <c r="AT73" s="15"/>
      <c r="AU73" s="15"/>
      <c r="AV73" s="15"/>
      <c r="AW73" s="15"/>
      <c r="AX73" s="15"/>
      <c r="AY73" s="15"/>
      <c r="AZ73" s="15"/>
    </row>
    <row r="74" spans="1:52" s="16" customFormat="1" ht="13.5" thickTop="1" x14ac:dyDescent="0.2">
      <c r="AB74" s="15"/>
      <c r="AC74" s="15"/>
      <c r="AD74" s="15"/>
      <c r="AE74" s="15"/>
      <c r="AF74" s="15"/>
      <c r="AG74" s="15"/>
      <c r="AH74" s="15"/>
      <c r="AI74" s="15"/>
      <c r="AJ74" s="15"/>
      <c r="AK74" s="15"/>
      <c r="AL74" s="15"/>
      <c r="AM74" s="15"/>
      <c r="AO74" s="15"/>
      <c r="AP74" s="15"/>
      <c r="AQ74" s="15"/>
      <c r="AR74" s="15"/>
      <c r="AS74" s="15"/>
      <c r="AT74" s="15"/>
      <c r="AU74" s="15"/>
      <c r="AV74" s="15"/>
      <c r="AW74" s="15"/>
      <c r="AX74" s="15"/>
      <c r="AY74" s="15"/>
      <c r="AZ74" s="15"/>
    </row>
    <row r="75" spans="1:52" s="16" customFormat="1" ht="15.75" x14ac:dyDescent="0.25">
      <c r="A75" s="23" t="s">
        <v>229</v>
      </c>
      <c r="AB75" s="15"/>
      <c r="AC75" s="15"/>
      <c r="AD75" s="15"/>
      <c r="AE75" s="15"/>
      <c r="AF75" s="15"/>
      <c r="AG75" s="15"/>
      <c r="AH75" s="15"/>
      <c r="AI75" s="15"/>
      <c r="AJ75" s="15"/>
      <c r="AK75" s="15"/>
      <c r="AL75" s="15"/>
      <c r="AM75" s="15"/>
      <c r="AO75" s="15"/>
      <c r="AP75" s="15"/>
      <c r="AQ75" s="15"/>
      <c r="AR75" s="15"/>
      <c r="AS75" s="15"/>
      <c r="AT75" s="15"/>
      <c r="AU75" s="15"/>
      <c r="AV75" s="15"/>
      <c r="AW75" s="15"/>
      <c r="AX75" s="15"/>
      <c r="AY75" s="15"/>
      <c r="AZ75" s="15"/>
    </row>
    <row r="76" spans="1:52" s="16" customFormat="1" ht="13.5" thickBot="1" x14ac:dyDescent="0.25">
      <c r="A76" s="28" t="s">
        <v>204</v>
      </c>
      <c r="B76" s="28"/>
      <c r="C76" s="28"/>
      <c r="D76" s="28" t="s">
        <v>207</v>
      </c>
      <c r="E76" s="28" t="s">
        <v>4</v>
      </c>
      <c r="F76" s="29">
        <v>2020</v>
      </c>
      <c r="G76" s="29">
        <v>2021</v>
      </c>
      <c r="H76" s="29">
        <v>2022</v>
      </c>
      <c r="I76" s="29">
        <v>2023</v>
      </c>
      <c r="J76" s="29">
        <v>2024</v>
      </c>
      <c r="K76" s="29">
        <v>2025</v>
      </c>
      <c r="L76" s="29">
        <v>2026</v>
      </c>
      <c r="M76" s="29">
        <v>2027</v>
      </c>
      <c r="N76" s="29">
        <v>2028</v>
      </c>
      <c r="O76" s="29">
        <v>2029</v>
      </c>
      <c r="P76" s="29">
        <v>2030</v>
      </c>
      <c r="Q76" s="29">
        <v>2031</v>
      </c>
      <c r="R76" s="29">
        <v>2032</v>
      </c>
      <c r="S76" s="29">
        <v>2033</v>
      </c>
      <c r="T76" s="29">
        <v>2034</v>
      </c>
      <c r="U76" s="29">
        <v>2035</v>
      </c>
      <c r="V76" s="29">
        <v>2036</v>
      </c>
      <c r="W76" s="29">
        <v>2037</v>
      </c>
      <c r="X76" s="29">
        <v>2038</v>
      </c>
      <c r="Y76" s="29">
        <v>2039</v>
      </c>
      <c r="Z76" s="29">
        <v>2040</v>
      </c>
      <c r="AB76" s="15"/>
      <c r="AC76" s="15"/>
      <c r="AD76" s="15"/>
      <c r="AE76" s="15"/>
      <c r="AF76" s="15"/>
      <c r="AG76" s="15"/>
      <c r="AH76" s="15"/>
      <c r="AI76" s="15"/>
      <c r="AJ76" s="15"/>
      <c r="AK76" s="15"/>
      <c r="AL76" s="15"/>
      <c r="AM76" s="15"/>
      <c r="AO76" s="15"/>
      <c r="AP76" s="15"/>
      <c r="AQ76" s="15"/>
      <c r="AR76" s="15"/>
      <c r="AS76" s="15"/>
      <c r="AT76" s="15"/>
      <c r="AU76" s="15"/>
      <c r="AV76" s="15"/>
      <c r="AW76" s="15"/>
      <c r="AX76" s="15"/>
      <c r="AY76" s="15"/>
      <c r="AZ76" s="15"/>
    </row>
    <row r="77" spans="1:52" s="16" customFormat="1" ht="13.5" thickTop="1" x14ac:dyDescent="0.2">
      <c r="A77" s="2" t="s">
        <v>201</v>
      </c>
      <c r="B77" s="3" t="s">
        <v>230</v>
      </c>
      <c r="C77" s="3" t="s">
        <v>27</v>
      </c>
      <c r="D77" s="3" t="s">
        <v>210</v>
      </c>
      <c r="E77" s="10" t="s">
        <v>188</v>
      </c>
      <c r="F77" s="30">
        <f>Ergebnisse!F13</f>
        <v>3461514.9730000002</v>
      </c>
      <c r="G77" s="30">
        <f>Ergebnisse!G13</f>
        <v>0</v>
      </c>
      <c r="H77" s="30">
        <f>Ergebnisse!H13</f>
        <v>0</v>
      </c>
      <c r="I77" s="30">
        <f>Ergebnisse!I13</f>
        <v>0</v>
      </c>
      <c r="J77" s="30">
        <f>Ergebnisse!J13</f>
        <v>0</v>
      </c>
      <c r="K77" s="30">
        <f>Ergebnisse!K13</f>
        <v>0</v>
      </c>
      <c r="L77" s="30">
        <f>Ergebnisse!L13</f>
        <v>0</v>
      </c>
      <c r="M77" s="30">
        <f>Ergebnisse!M13</f>
        <v>0</v>
      </c>
      <c r="N77" s="30">
        <f>Ergebnisse!N13</f>
        <v>0</v>
      </c>
      <c r="O77" s="30">
        <f>Ergebnisse!O13</f>
        <v>0</v>
      </c>
      <c r="P77" s="30">
        <f>Ergebnisse!P13</f>
        <v>0</v>
      </c>
      <c r="Q77" s="30">
        <f>Ergebnisse!Q13</f>
        <v>0</v>
      </c>
      <c r="R77" s="30">
        <f>Ergebnisse!R13</f>
        <v>0</v>
      </c>
      <c r="S77" s="30">
        <f>Ergebnisse!S13</f>
        <v>0</v>
      </c>
      <c r="T77" s="30">
        <f>Ergebnisse!T13</f>
        <v>0</v>
      </c>
      <c r="U77" s="30">
        <f>Ergebnisse!U13</f>
        <v>0</v>
      </c>
      <c r="V77" s="30">
        <f>Ergebnisse!V13</f>
        <v>0</v>
      </c>
      <c r="W77" s="30">
        <f>Ergebnisse!W13</f>
        <v>0</v>
      </c>
      <c r="X77" s="30">
        <f>Ergebnisse!X13</f>
        <v>0</v>
      </c>
      <c r="Y77" s="30">
        <f>Ergebnisse!Y13</f>
        <v>0</v>
      </c>
      <c r="Z77" s="30">
        <f>Ergebnisse!Z13</f>
        <v>0</v>
      </c>
      <c r="AB77" s="15"/>
      <c r="AC77" s="15"/>
      <c r="AD77" s="15"/>
      <c r="AE77" s="15"/>
      <c r="AF77" s="15"/>
      <c r="AG77" s="15"/>
      <c r="AH77" s="15"/>
      <c r="AI77" s="15"/>
      <c r="AJ77" s="15"/>
      <c r="AK77" s="15"/>
      <c r="AL77" s="15"/>
      <c r="AM77" s="15"/>
      <c r="AO77" s="15"/>
      <c r="AP77" s="15"/>
      <c r="AQ77" s="15"/>
      <c r="AR77" s="15"/>
      <c r="AS77" s="15"/>
      <c r="AT77" s="15"/>
      <c r="AU77" s="15"/>
      <c r="AV77" s="15"/>
      <c r="AW77" s="15"/>
      <c r="AX77" s="15"/>
      <c r="AY77" s="15"/>
      <c r="AZ77" s="15"/>
    </row>
    <row r="78" spans="1:52" s="16" customFormat="1" x14ac:dyDescent="0.2">
      <c r="A78" s="2"/>
      <c r="B78" s="3"/>
      <c r="C78" s="3" t="s">
        <v>211</v>
      </c>
      <c r="D78" s="3" t="s">
        <v>210</v>
      </c>
      <c r="E78" s="10" t="s">
        <v>188</v>
      </c>
      <c r="F78" s="30">
        <f t="shared" ref="F78:Z78" si="29">F14</f>
        <v>3474980.047661758</v>
      </c>
      <c r="G78" s="30">
        <f t="shared" si="29"/>
        <v>0</v>
      </c>
      <c r="H78" s="30">
        <f t="shared" si="29"/>
        <v>0</v>
      </c>
      <c r="I78" s="30">
        <f t="shared" si="29"/>
        <v>0</v>
      </c>
      <c r="J78" s="30">
        <f t="shared" si="29"/>
        <v>0</v>
      </c>
      <c r="K78" s="30">
        <f t="shared" si="29"/>
        <v>0</v>
      </c>
      <c r="L78" s="30">
        <f t="shared" si="29"/>
        <v>0</v>
      </c>
      <c r="M78" s="30">
        <f t="shared" si="29"/>
        <v>0</v>
      </c>
      <c r="N78" s="30">
        <f t="shared" si="29"/>
        <v>0</v>
      </c>
      <c r="O78" s="30">
        <f t="shared" si="29"/>
        <v>0</v>
      </c>
      <c r="P78" s="30">
        <f t="shared" si="29"/>
        <v>0</v>
      </c>
      <c r="Q78" s="30">
        <f t="shared" si="29"/>
        <v>0</v>
      </c>
      <c r="R78" s="30">
        <f t="shared" si="29"/>
        <v>0</v>
      </c>
      <c r="S78" s="30">
        <f t="shared" si="29"/>
        <v>0</v>
      </c>
      <c r="T78" s="30">
        <f t="shared" si="29"/>
        <v>0</v>
      </c>
      <c r="U78" s="30">
        <f t="shared" si="29"/>
        <v>0</v>
      </c>
      <c r="V78" s="30">
        <f t="shared" si="29"/>
        <v>0</v>
      </c>
      <c r="W78" s="30">
        <f t="shared" si="29"/>
        <v>0</v>
      </c>
      <c r="X78" s="30">
        <f t="shared" si="29"/>
        <v>0</v>
      </c>
      <c r="Y78" s="30">
        <f t="shared" si="29"/>
        <v>0</v>
      </c>
      <c r="Z78" s="30">
        <f t="shared" si="29"/>
        <v>0</v>
      </c>
      <c r="AB78" s="15"/>
      <c r="AC78" s="15"/>
      <c r="AD78" s="15"/>
      <c r="AE78" s="15"/>
      <c r="AF78" s="15"/>
      <c r="AG78" s="15"/>
      <c r="AH78" s="15"/>
      <c r="AI78" s="15"/>
      <c r="AJ78" s="15"/>
      <c r="AK78" s="15"/>
      <c r="AL78" s="15"/>
      <c r="AM78" s="15"/>
      <c r="AO78" s="15"/>
      <c r="AP78" s="15"/>
      <c r="AQ78" s="15"/>
      <c r="AR78" s="15"/>
      <c r="AS78" s="15"/>
      <c r="AT78" s="15"/>
      <c r="AU78" s="15"/>
      <c r="AV78" s="15"/>
      <c r="AW78" s="15"/>
      <c r="AX78" s="15"/>
      <c r="AY78" s="15"/>
      <c r="AZ78" s="15"/>
    </row>
    <row r="79" spans="1:52" s="16" customFormat="1" x14ac:dyDescent="0.2">
      <c r="A79" s="2"/>
      <c r="B79" s="3"/>
      <c r="C79" s="3" t="s">
        <v>212</v>
      </c>
      <c r="D79" s="3" t="s">
        <v>168</v>
      </c>
      <c r="E79" s="10" t="s">
        <v>188</v>
      </c>
      <c r="F79" s="30">
        <f t="shared" ref="F79:Z79" si="30">F15</f>
        <v>668555.53099999996</v>
      </c>
      <c r="G79" s="30">
        <f t="shared" si="30"/>
        <v>0</v>
      </c>
      <c r="H79" s="30">
        <f t="shared" si="30"/>
        <v>0</v>
      </c>
      <c r="I79" s="30">
        <f t="shared" si="30"/>
        <v>0</v>
      </c>
      <c r="J79" s="30">
        <f t="shared" si="30"/>
        <v>0</v>
      </c>
      <c r="K79" s="30">
        <f t="shared" si="30"/>
        <v>0</v>
      </c>
      <c r="L79" s="30">
        <f t="shared" si="30"/>
        <v>0</v>
      </c>
      <c r="M79" s="30">
        <f t="shared" si="30"/>
        <v>0</v>
      </c>
      <c r="N79" s="30">
        <f t="shared" si="30"/>
        <v>0</v>
      </c>
      <c r="O79" s="30">
        <f t="shared" si="30"/>
        <v>0</v>
      </c>
      <c r="P79" s="30">
        <f t="shared" si="30"/>
        <v>0</v>
      </c>
      <c r="Q79" s="30">
        <f t="shared" si="30"/>
        <v>0</v>
      </c>
      <c r="R79" s="30">
        <f t="shared" si="30"/>
        <v>0</v>
      </c>
      <c r="S79" s="30">
        <f t="shared" si="30"/>
        <v>0</v>
      </c>
      <c r="T79" s="30">
        <f t="shared" si="30"/>
        <v>0</v>
      </c>
      <c r="U79" s="30">
        <f t="shared" si="30"/>
        <v>0</v>
      </c>
      <c r="V79" s="30">
        <f t="shared" si="30"/>
        <v>0</v>
      </c>
      <c r="W79" s="30">
        <f t="shared" si="30"/>
        <v>0</v>
      </c>
      <c r="X79" s="30">
        <f t="shared" si="30"/>
        <v>0</v>
      </c>
      <c r="Y79" s="30">
        <f t="shared" si="30"/>
        <v>0</v>
      </c>
      <c r="Z79" s="30">
        <f t="shared" si="30"/>
        <v>0</v>
      </c>
    </row>
    <row r="80" spans="1:52" s="16" customFormat="1" x14ac:dyDescent="0.2">
      <c r="A80" s="2"/>
      <c r="B80" s="3" t="s">
        <v>221</v>
      </c>
      <c r="C80" s="3" t="s">
        <v>216</v>
      </c>
      <c r="D80" s="3" t="s">
        <v>168</v>
      </c>
      <c r="E80" s="10" t="s">
        <v>188</v>
      </c>
      <c r="F80" s="30">
        <f>F26</f>
        <v>725823.87561550573</v>
      </c>
      <c r="G80" s="30">
        <f t="shared" ref="G80:Z80" si="31">G26</f>
        <v>0</v>
      </c>
      <c r="H80" s="30">
        <f t="shared" si="31"/>
        <v>0</v>
      </c>
      <c r="I80" s="30">
        <f t="shared" si="31"/>
        <v>0</v>
      </c>
      <c r="J80" s="30">
        <f t="shared" si="31"/>
        <v>0</v>
      </c>
      <c r="K80" s="30">
        <f t="shared" si="31"/>
        <v>0</v>
      </c>
      <c r="L80" s="30">
        <f t="shared" si="31"/>
        <v>0</v>
      </c>
      <c r="M80" s="30">
        <f t="shared" si="31"/>
        <v>0</v>
      </c>
      <c r="N80" s="30">
        <f t="shared" si="31"/>
        <v>0</v>
      </c>
      <c r="O80" s="30">
        <f t="shared" si="31"/>
        <v>0</v>
      </c>
      <c r="P80" s="30">
        <f t="shared" si="31"/>
        <v>0</v>
      </c>
      <c r="Q80" s="30">
        <f t="shared" si="31"/>
        <v>0</v>
      </c>
      <c r="R80" s="30">
        <f t="shared" si="31"/>
        <v>0</v>
      </c>
      <c r="S80" s="30">
        <f t="shared" si="31"/>
        <v>0</v>
      </c>
      <c r="T80" s="30">
        <f t="shared" si="31"/>
        <v>0</v>
      </c>
      <c r="U80" s="30">
        <f t="shared" si="31"/>
        <v>0</v>
      </c>
      <c r="V80" s="30">
        <f t="shared" si="31"/>
        <v>0</v>
      </c>
      <c r="W80" s="30">
        <f t="shared" si="31"/>
        <v>0</v>
      </c>
      <c r="X80" s="30">
        <f t="shared" si="31"/>
        <v>0</v>
      </c>
      <c r="Y80" s="30">
        <f t="shared" si="31"/>
        <v>0</v>
      </c>
      <c r="Z80" s="30">
        <f t="shared" si="31"/>
        <v>0</v>
      </c>
      <c r="AB80" s="15"/>
      <c r="AC80" s="15"/>
      <c r="AD80" s="15"/>
      <c r="AE80" s="15"/>
      <c r="AF80" s="15"/>
      <c r="AG80" s="15"/>
      <c r="AH80" s="15"/>
      <c r="AI80" s="15"/>
      <c r="AJ80" s="15"/>
      <c r="AK80" s="15"/>
      <c r="AL80" s="15"/>
      <c r="AM80" s="15"/>
      <c r="AO80" s="15"/>
      <c r="AP80" s="15"/>
      <c r="AQ80" s="15"/>
      <c r="AR80" s="15"/>
      <c r="AS80" s="15"/>
      <c r="AT80" s="15"/>
      <c r="AU80" s="15"/>
      <c r="AV80" s="15"/>
      <c r="AW80" s="15"/>
      <c r="AX80" s="15"/>
      <c r="AY80" s="15"/>
      <c r="AZ80" s="15"/>
    </row>
    <row r="81" spans="1:52" s="16" customFormat="1" x14ac:dyDescent="0.2">
      <c r="A81" s="2"/>
      <c r="B81" s="3"/>
      <c r="C81" s="3" t="s">
        <v>27</v>
      </c>
      <c r="D81" s="3" t="s">
        <v>210</v>
      </c>
      <c r="E81" s="10" t="s">
        <v>188</v>
      </c>
      <c r="F81" s="30">
        <f>F27</f>
        <v>0</v>
      </c>
      <c r="G81" s="30">
        <f t="shared" ref="G81:Z81" si="32">G27</f>
        <v>0</v>
      </c>
      <c r="H81" s="30">
        <f t="shared" si="32"/>
        <v>0</v>
      </c>
      <c r="I81" s="30">
        <f t="shared" si="32"/>
        <v>0</v>
      </c>
      <c r="J81" s="30">
        <f t="shared" si="32"/>
        <v>0</v>
      </c>
      <c r="K81" s="30">
        <f t="shared" si="32"/>
        <v>0</v>
      </c>
      <c r="L81" s="30">
        <f t="shared" si="32"/>
        <v>0</v>
      </c>
      <c r="M81" s="30">
        <f t="shared" si="32"/>
        <v>0</v>
      </c>
      <c r="N81" s="30">
        <f t="shared" si="32"/>
        <v>0</v>
      </c>
      <c r="O81" s="30">
        <f t="shared" si="32"/>
        <v>0</v>
      </c>
      <c r="P81" s="30">
        <f t="shared" si="32"/>
        <v>0</v>
      </c>
      <c r="Q81" s="30">
        <f t="shared" si="32"/>
        <v>0</v>
      </c>
      <c r="R81" s="30">
        <f t="shared" si="32"/>
        <v>0</v>
      </c>
      <c r="S81" s="30">
        <f t="shared" si="32"/>
        <v>0</v>
      </c>
      <c r="T81" s="30">
        <f t="shared" si="32"/>
        <v>0</v>
      </c>
      <c r="U81" s="30">
        <f t="shared" si="32"/>
        <v>0</v>
      </c>
      <c r="V81" s="30">
        <f t="shared" si="32"/>
        <v>0</v>
      </c>
      <c r="W81" s="30">
        <f t="shared" si="32"/>
        <v>0</v>
      </c>
      <c r="X81" s="30">
        <f t="shared" si="32"/>
        <v>0</v>
      </c>
      <c r="Y81" s="30">
        <f t="shared" si="32"/>
        <v>0</v>
      </c>
      <c r="Z81" s="30">
        <f t="shared" si="32"/>
        <v>0</v>
      </c>
      <c r="AB81" s="15"/>
      <c r="AC81" s="15"/>
      <c r="AD81" s="15"/>
      <c r="AE81" s="15"/>
      <c r="AF81" s="15"/>
      <c r="AG81" s="15"/>
      <c r="AH81" s="15"/>
      <c r="AI81" s="15"/>
      <c r="AJ81" s="15"/>
      <c r="AK81" s="15"/>
      <c r="AL81" s="15"/>
      <c r="AM81" s="15"/>
      <c r="AO81" s="15"/>
      <c r="AP81" s="15"/>
      <c r="AQ81" s="15"/>
      <c r="AR81" s="15"/>
      <c r="AS81" s="15"/>
      <c r="AT81" s="15"/>
      <c r="AU81" s="15"/>
      <c r="AV81" s="15"/>
      <c r="AW81" s="15"/>
      <c r="AX81" s="15"/>
      <c r="AY81" s="15"/>
      <c r="AZ81" s="15"/>
    </row>
    <row r="82" spans="1:52" s="16" customFormat="1" x14ac:dyDescent="0.2">
      <c r="A82" s="2"/>
      <c r="B82" s="3" t="s">
        <v>255</v>
      </c>
      <c r="C82" s="3" t="s">
        <v>170</v>
      </c>
      <c r="D82" s="3" t="s">
        <v>220</v>
      </c>
      <c r="E82" s="10" t="s">
        <v>188</v>
      </c>
      <c r="F82" s="30">
        <f>F30</f>
        <v>0</v>
      </c>
      <c r="G82" s="30">
        <f t="shared" ref="G82:Z82" si="33">G30</f>
        <v>0</v>
      </c>
      <c r="H82" s="30">
        <f t="shared" si="33"/>
        <v>0</v>
      </c>
      <c r="I82" s="30">
        <f t="shared" si="33"/>
        <v>0</v>
      </c>
      <c r="J82" s="30">
        <f t="shared" si="33"/>
        <v>0</v>
      </c>
      <c r="K82" s="30">
        <f t="shared" si="33"/>
        <v>0</v>
      </c>
      <c r="L82" s="30">
        <f t="shared" si="33"/>
        <v>0</v>
      </c>
      <c r="M82" s="30">
        <f t="shared" si="33"/>
        <v>0</v>
      </c>
      <c r="N82" s="30">
        <f t="shared" si="33"/>
        <v>0</v>
      </c>
      <c r="O82" s="30">
        <f t="shared" si="33"/>
        <v>0</v>
      </c>
      <c r="P82" s="30">
        <f t="shared" si="33"/>
        <v>0</v>
      </c>
      <c r="Q82" s="30">
        <f t="shared" si="33"/>
        <v>0</v>
      </c>
      <c r="R82" s="30">
        <f t="shared" si="33"/>
        <v>0</v>
      </c>
      <c r="S82" s="30">
        <f t="shared" si="33"/>
        <v>0</v>
      </c>
      <c r="T82" s="30">
        <f t="shared" si="33"/>
        <v>0</v>
      </c>
      <c r="U82" s="30">
        <f t="shared" si="33"/>
        <v>0</v>
      </c>
      <c r="V82" s="30">
        <f t="shared" si="33"/>
        <v>0</v>
      </c>
      <c r="W82" s="30">
        <f t="shared" si="33"/>
        <v>0</v>
      </c>
      <c r="X82" s="30">
        <f t="shared" si="33"/>
        <v>0</v>
      </c>
      <c r="Y82" s="30">
        <f t="shared" si="33"/>
        <v>0</v>
      </c>
      <c r="Z82" s="30">
        <f t="shared" si="33"/>
        <v>0</v>
      </c>
      <c r="AB82" s="15"/>
      <c r="AC82" s="15"/>
      <c r="AD82" s="15"/>
      <c r="AE82" s="15"/>
      <c r="AF82" s="15"/>
      <c r="AG82" s="15"/>
      <c r="AH82" s="15"/>
      <c r="AI82" s="15"/>
      <c r="AJ82" s="15"/>
      <c r="AK82" s="15"/>
      <c r="AL82" s="15"/>
      <c r="AM82" s="15"/>
      <c r="AO82" s="15"/>
      <c r="AP82" s="15"/>
      <c r="AQ82" s="15"/>
      <c r="AR82" s="15"/>
      <c r="AS82" s="15"/>
      <c r="AT82" s="15"/>
      <c r="AU82" s="15"/>
      <c r="AV82" s="15"/>
      <c r="AW82" s="15"/>
      <c r="AX82" s="15"/>
      <c r="AY82" s="15"/>
      <c r="AZ82" s="15"/>
    </row>
    <row r="83" spans="1:52" s="16" customFormat="1" x14ac:dyDescent="0.2">
      <c r="A83" s="2"/>
      <c r="B83" s="3"/>
      <c r="C83" s="3" t="s">
        <v>174</v>
      </c>
      <c r="D83" s="3" t="s">
        <v>168</v>
      </c>
      <c r="E83" s="10" t="s">
        <v>188</v>
      </c>
      <c r="F83" s="30">
        <f>F31</f>
        <v>0</v>
      </c>
      <c r="G83" s="30">
        <f t="shared" ref="G83:Z83" si="34">G31</f>
        <v>0</v>
      </c>
      <c r="H83" s="30">
        <f t="shared" si="34"/>
        <v>0</v>
      </c>
      <c r="I83" s="30">
        <f t="shared" si="34"/>
        <v>0</v>
      </c>
      <c r="J83" s="30">
        <f t="shared" si="34"/>
        <v>0</v>
      </c>
      <c r="K83" s="30">
        <f t="shared" si="34"/>
        <v>0</v>
      </c>
      <c r="L83" s="30">
        <f t="shared" si="34"/>
        <v>0</v>
      </c>
      <c r="M83" s="30">
        <f t="shared" si="34"/>
        <v>0</v>
      </c>
      <c r="N83" s="30">
        <f t="shared" si="34"/>
        <v>0</v>
      </c>
      <c r="O83" s="30">
        <f t="shared" si="34"/>
        <v>0</v>
      </c>
      <c r="P83" s="30">
        <f t="shared" si="34"/>
        <v>0</v>
      </c>
      <c r="Q83" s="30">
        <f t="shared" si="34"/>
        <v>0</v>
      </c>
      <c r="R83" s="30">
        <f t="shared" si="34"/>
        <v>0</v>
      </c>
      <c r="S83" s="30">
        <f t="shared" si="34"/>
        <v>0</v>
      </c>
      <c r="T83" s="30">
        <f t="shared" si="34"/>
        <v>0</v>
      </c>
      <c r="U83" s="30">
        <f t="shared" si="34"/>
        <v>0</v>
      </c>
      <c r="V83" s="30">
        <f t="shared" si="34"/>
        <v>0</v>
      </c>
      <c r="W83" s="30">
        <f t="shared" si="34"/>
        <v>0</v>
      </c>
      <c r="X83" s="30">
        <f t="shared" si="34"/>
        <v>0</v>
      </c>
      <c r="Y83" s="30">
        <f t="shared" si="34"/>
        <v>0</v>
      </c>
      <c r="Z83" s="30">
        <f t="shared" si="34"/>
        <v>0</v>
      </c>
      <c r="AB83" s="15"/>
      <c r="AC83" s="15"/>
      <c r="AD83" s="15"/>
      <c r="AE83" s="15"/>
      <c r="AF83" s="15"/>
      <c r="AG83" s="15"/>
      <c r="AH83" s="15"/>
      <c r="AI83" s="15"/>
      <c r="AJ83" s="15"/>
      <c r="AK83" s="15"/>
      <c r="AL83" s="15"/>
      <c r="AM83" s="15"/>
      <c r="AO83" s="15"/>
      <c r="AP83" s="15"/>
      <c r="AQ83" s="15"/>
      <c r="AR83" s="15"/>
      <c r="AS83" s="15"/>
      <c r="AT83" s="15"/>
      <c r="AU83" s="15"/>
      <c r="AV83" s="15"/>
      <c r="AW83" s="15"/>
      <c r="AX83" s="15"/>
      <c r="AY83" s="15"/>
      <c r="AZ83" s="15"/>
    </row>
    <row r="84" spans="1:52" s="16" customFormat="1" ht="16.5" thickBot="1" x14ac:dyDescent="0.3">
      <c r="A84" s="7" t="s">
        <v>200</v>
      </c>
      <c r="B84" s="8" t="s">
        <v>200</v>
      </c>
      <c r="C84" s="8"/>
      <c r="D84" s="9" t="s">
        <v>200</v>
      </c>
      <c r="E84" s="12" t="s">
        <v>188</v>
      </c>
      <c r="F84" s="14">
        <f>SUM(F77:F83)</f>
        <v>8330874.4272772633</v>
      </c>
      <c r="G84" s="14">
        <f t="shared" ref="G84:Z84" si="35">SUM(G77:G83)</f>
        <v>0</v>
      </c>
      <c r="H84" s="14">
        <f t="shared" si="35"/>
        <v>0</v>
      </c>
      <c r="I84" s="14">
        <f t="shared" si="35"/>
        <v>0</v>
      </c>
      <c r="J84" s="14">
        <f t="shared" si="35"/>
        <v>0</v>
      </c>
      <c r="K84" s="14">
        <f t="shared" si="35"/>
        <v>0</v>
      </c>
      <c r="L84" s="14">
        <f t="shared" si="35"/>
        <v>0</v>
      </c>
      <c r="M84" s="14">
        <f t="shared" si="35"/>
        <v>0</v>
      </c>
      <c r="N84" s="14">
        <f t="shared" si="35"/>
        <v>0</v>
      </c>
      <c r="O84" s="14">
        <f t="shared" si="35"/>
        <v>0</v>
      </c>
      <c r="P84" s="14">
        <f t="shared" si="35"/>
        <v>0</v>
      </c>
      <c r="Q84" s="14">
        <f t="shared" si="35"/>
        <v>0</v>
      </c>
      <c r="R84" s="14">
        <f t="shared" si="35"/>
        <v>0</v>
      </c>
      <c r="S84" s="14">
        <f t="shared" si="35"/>
        <v>0</v>
      </c>
      <c r="T84" s="14">
        <f t="shared" si="35"/>
        <v>0</v>
      </c>
      <c r="U84" s="14">
        <f t="shared" si="35"/>
        <v>0</v>
      </c>
      <c r="V84" s="14">
        <f t="shared" si="35"/>
        <v>0</v>
      </c>
      <c r="W84" s="14">
        <f t="shared" si="35"/>
        <v>0</v>
      </c>
      <c r="X84" s="14">
        <f t="shared" si="35"/>
        <v>0</v>
      </c>
      <c r="Y84" s="14">
        <f t="shared" si="35"/>
        <v>0</v>
      </c>
      <c r="Z84" s="14">
        <f t="shared" si="35"/>
        <v>0</v>
      </c>
      <c r="AB84" s="15"/>
      <c r="AC84" s="15"/>
      <c r="AD84" s="15"/>
      <c r="AE84" s="15"/>
      <c r="AF84" s="15"/>
      <c r="AG84" s="15"/>
      <c r="AH84" s="15"/>
      <c r="AI84" s="15"/>
      <c r="AJ84" s="15"/>
      <c r="AK84" s="15"/>
      <c r="AL84" s="15"/>
      <c r="AM84" s="15"/>
      <c r="AO84" s="15"/>
      <c r="AP84" s="15"/>
      <c r="AQ84" s="15"/>
      <c r="AR84" s="15"/>
      <c r="AS84" s="15"/>
      <c r="AT84" s="15"/>
      <c r="AU84" s="15"/>
      <c r="AV84" s="15"/>
      <c r="AW84" s="15"/>
      <c r="AX84" s="15"/>
      <c r="AY84" s="15"/>
      <c r="AZ84" s="15"/>
    </row>
    <row r="85" spans="1:52" s="16" customFormat="1" ht="13.5" thickTop="1" x14ac:dyDescent="0.2">
      <c r="AB85" s="15"/>
      <c r="AC85" s="15"/>
      <c r="AD85" s="15"/>
      <c r="AE85" s="15"/>
      <c r="AF85" s="15"/>
      <c r="AG85" s="15"/>
      <c r="AH85" s="15"/>
      <c r="AI85" s="15"/>
      <c r="AJ85" s="15"/>
      <c r="AK85" s="15"/>
      <c r="AL85" s="15"/>
      <c r="AM85" s="15"/>
      <c r="AO85" s="15"/>
      <c r="AP85" s="15"/>
      <c r="AQ85" s="15"/>
      <c r="AR85" s="15"/>
      <c r="AS85" s="15"/>
      <c r="AT85" s="15"/>
      <c r="AU85" s="15"/>
      <c r="AV85" s="15"/>
      <c r="AW85" s="15"/>
      <c r="AX85" s="15"/>
      <c r="AY85" s="15"/>
      <c r="AZ85" s="15"/>
    </row>
    <row r="86" spans="1:52" s="16" customFormat="1" x14ac:dyDescent="0.2">
      <c r="AB86" s="15"/>
      <c r="AC86" s="15"/>
      <c r="AD86" s="15"/>
      <c r="AE86" s="15"/>
      <c r="AF86" s="15"/>
      <c r="AG86" s="15"/>
      <c r="AH86" s="15"/>
      <c r="AI86" s="15"/>
      <c r="AJ86" s="15"/>
      <c r="AK86" s="15"/>
      <c r="AL86" s="15"/>
      <c r="AM86" s="15"/>
      <c r="AO86" s="15"/>
      <c r="AP86" s="15"/>
      <c r="AQ86" s="15"/>
      <c r="AR86" s="15"/>
      <c r="AS86" s="15"/>
      <c r="AT86" s="15"/>
      <c r="AU86" s="15"/>
      <c r="AV86" s="15"/>
      <c r="AW86" s="15"/>
      <c r="AX86" s="15"/>
      <c r="AY86" s="15"/>
      <c r="AZ86" s="15"/>
    </row>
    <row r="87" spans="1:52" s="16" customFormat="1" x14ac:dyDescent="0.2">
      <c r="AB87" s="15"/>
      <c r="AC87" s="15"/>
      <c r="AD87" s="15"/>
      <c r="AE87" s="15"/>
      <c r="AF87" s="15"/>
      <c r="AG87" s="15"/>
      <c r="AH87" s="15"/>
      <c r="AI87" s="15"/>
      <c r="AJ87" s="15"/>
      <c r="AK87" s="15"/>
      <c r="AL87" s="15"/>
      <c r="AM87" s="15"/>
      <c r="AO87" s="15"/>
      <c r="AP87" s="15"/>
      <c r="AQ87" s="15"/>
      <c r="AR87" s="15"/>
      <c r="AS87" s="15"/>
      <c r="AT87" s="15"/>
      <c r="AU87" s="15"/>
      <c r="AV87" s="15"/>
      <c r="AW87" s="15"/>
      <c r="AX87" s="15"/>
      <c r="AY87" s="15"/>
      <c r="AZ87" s="15"/>
    </row>
    <row r="88" spans="1:52" s="16" customFormat="1" x14ac:dyDescent="0.2">
      <c r="AB88" s="15"/>
      <c r="AC88" s="15"/>
      <c r="AD88" s="15"/>
      <c r="AE88" s="15"/>
      <c r="AF88" s="15"/>
      <c r="AG88" s="15"/>
      <c r="AH88" s="15"/>
      <c r="AI88" s="15"/>
      <c r="AJ88" s="15"/>
      <c r="AK88" s="15"/>
      <c r="AL88" s="15"/>
      <c r="AM88" s="15"/>
      <c r="AO88" s="15"/>
      <c r="AP88" s="15"/>
      <c r="AQ88" s="15"/>
      <c r="AR88" s="15"/>
      <c r="AS88" s="15"/>
      <c r="AT88" s="15"/>
      <c r="AU88" s="15"/>
      <c r="AV88" s="15"/>
      <c r="AW88" s="15"/>
      <c r="AX88" s="15"/>
      <c r="AY88" s="15"/>
      <c r="AZ88" s="15"/>
    </row>
    <row r="89" spans="1:52" s="16" customFormat="1" x14ac:dyDescent="0.2">
      <c r="AB89" s="15"/>
      <c r="AC89" s="15"/>
      <c r="AD89" s="15"/>
      <c r="AE89" s="15"/>
      <c r="AF89" s="15"/>
      <c r="AG89" s="15"/>
      <c r="AH89" s="15"/>
      <c r="AI89" s="15"/>
      <c r="AJ89" s="15"/>
      <c r="AK89" s="15"/>
      <c r="AL89" s="15"/>
      <c r="AM89" s="15"/>
      <c r="AO89" s="15"/>
      <c r="AP89" s="15"/>
      <c r="AQ89" s="15"/>
      <c r="AR89" s="15"/>
      <c r="AS89" s="15"/>
      <c r="AT89" s="15"/>
      <c r="AU89" s="15"/>
      <c r="AV89" s="15"/>
      <c r="AW89" s="15"/>
      <c r="AX89" s="15"/>
      <c r="AY89" s="15"/>
      <c r="AZ89" s="15"/>
    </row>
    <row r="90" spans="1:52" s="16" customFormat="1" x14ac:dyDescent="0.2">
      <c r="AB90" s="15"/>
      <c r="AC90" s="15"/>
      <c r="AD90" s="15"/>
      <c r="AE90" s="15"/>
      <c r="AF90" s="15"/>
      <c r="AG90" s="15"/>
      <c r="AH90" s="15"/>
      <c r="AI90" s="15"/>
      <c r="AJ90" s="15"/>
      <c r="AK90" s="15"/>
      <c r="AL90" s="15"/>
      <c r="AM90" s="15"/>
      <c r="AO90" s="15"/>
      <c r="AP90" s="15"/>
      <c r="AQ90" s="15"/>
      <c r="AR90" s="15"/>
      <c r="AS90" s="15"/>
      <c r="AT90" s="15"/>
      <c r="AU90" s="15"/>
      <c r="AV90" s="15"/>
      <c r="AW90" s="15"/>
      <c r="AX90" s="15"/>
      <c r="AY90" s="15"/>
      <c r="AZ90" s="15"/>
    </row>
    <row r="91" spans="1:52" s="16" customFormat="1" x14ac:dyDescent="0.2">
      <c r="AB91" s="15"/>
      <c r="AC91" s="15"/>
      <c r="AD91" s="15"/>
      <c r="AE91" s="15"/>
      <c r="AF91" s="15"/>
      <c r="AG91" s="15"/>
      <c r="AH91" s="15"/>
      <c r="AI91" s="15"/>
      <c r="AJ91" s="15"/>
      <c r="AK91" s="15"/>
      <c r="AL91" s="15"/>
      <c r="AM91" s="15"/>
      <c r="AO91" s="15"/>
      <c r="AP91" s="15"/>
      <c r="AQ91" s="15"/>
      <c r="AR91" s="15"/>
      <c r="AS91" s="15"/>
      <c r="AT91" s="15"/>
      <c r="AU91" s="15"/>
      <c r="AV91" s="15"/>
      <c r="AW91" s="15"/>
      <c r="AX91" s="15"/>
      <c r="AY91" s="15"/>
      <c r="AZ91" s="15"/>
    </row>
    <row r="92" spans="1:52" s="16" customFormat="1" x14ac:dyDescent="0.2">
      <c r="AB92" s="15"/>
      <c r="AC92" s="15"/>
      <c r="AD92" s="15"/>
      <c r="AE92" s="15"/>
      <c r="AF92" s="15"/>
      <c r="AG92" s="15"/>
      <c r="AH92" s="15"/>
      <c r="AI92" s="15"/>
      <c r="AJ92" s="15"/>
      <c r="AK92" s="15"/>
      <c r="AL92" s="15"/>
      <c r="AM92" s="15"/>
      <c r="AO92" s="15"/>
      <c r="AP92" s="15"/>
      <c r="AQ92" s="15"/>
      <c r="AR92" s="15"/>
      <c r="AS92" s="15"/>
      <c r="AT92" s="15"/>
      <c r="AU92" s="15"/>
      <c r="AV92" s="15"/>
      <c r="AW92" s="15"/>
      <c r="AX92" s="15"/>
      <c r="AY92" s="15"/>
      <c r="AZ92" s="15"/>
    </row>
    <row r="93" spans="1:52" s="16" customFormat="1" x14ac:dyDescent="0.2">
      <c r="AB93" s="15"/>
      <c r="AC93" s="15"/>
      <c r="AD93" s="15"/>
      <c r="AE93" s="15"/>
      <c r="AF93" s="15"/>
      <c r="AG93" s="15"/>
      <c r="AH93" s="15"/>
      <c r="AI93" s="15"/>
      <c r="AJ93" s="15"/>
      <c r="AK93" s="15"/>
      <c r="AL93" s="15"/>
      <c r="AM93" s="15"/>
      <c r="AO93" s="15"/>
      <c r="AP93" s="15"/>
      <c r="AQ93" s="15"/>
      <c r="AR93" s="15"/>
      <c r="AS93" s="15"/>
      <c r="AT93" s="15"/>
      <c r="AU93" s="15"/>
      <c r="AV93" s="15"/>
      <c r="AW93" s="15"/>
      <c r="AX93" s="15"/>
      <c r="AY93" s="15"/>
      <c r="AZ93" s="15"/>
    </row>
    <row r="94" spans="1:52" s="16" customFormat="1" x14ac:dyDescent="0.2">
      <c r="AB94" s="15"/>
      <c r="AC94" s="15"/>
      <c r="AD94" s="15"/>
      <c r="AE94" s="15"/>
      <c r="AF94" s="15"/>
      <c r="AG94" s="15"/>
      <c r="AH94" s="15"/>
      <c r="AI94" s="15"/>
      <c r="AJ94" s="15"/>
      <c r="AK94" s="15"/>
      <c r="AL94" s="15"/>
      <c r="AM94" s="15"/>
      <c r="AO94" s="15"/>
      <c r="AP94" s="15"/>
      <c r="AQ94" s="15"/>
      <c r="AR94" s="15"/>
      <c r="AS94" s="15"/>
      <c r="AT94" s="15"/>
      <c r="AU94" s="15"/>
      <c r="AV94" s="15"/>
      <c r="AW94" s="15"/>
      <c r="AX94" s="15"/>
      <c r="AY94" s="15"/>
      <c r="AZ94" s="15"/>
    </row>
    <row r="95" spans="1:52" s="16" customFormat="1" x14ac:dyDescent="0.2">
      <c r="AB95" s="15"/>
      <c r="AC95" s="15"/>
      <c r="AD95" s="15"/>
      <c r="AE95" s="15"/>
      <c r="AF95" s="15"/>
      <c r="AG95" s="15"/>
      <c r="AH95" s="15"/>
      <c r="AI95" s="15"/>
      <c r="AJ95" s="15"/>
      <c r="AK95" s="15"/>
      <c r="AL95" s="15"/>
      <c r="AM95" s="15"/>
      <c r="AO95" s="15"/>
      <c r="AP95" s="15"/>
      <c r="AQ95" s="15"/>
      <c r="AR95" s="15"/>
      <c r="AS95" s="15"/>
      <c r="AT95" s="15"/>
      <c r="AU95" s="15"/>
      <c r="AV95" s="15"/>
      <c r="AW95" s="15"/>
      <c r="AX95" s="15"/>
      <c r="AY95" s="15"/>
      <c r="AZ95" s="15"/>
    </row>
    <row r="96" spans="1:52" s="16" customFormat="1" x14ac:dyDescent="0.2">
      <c r="AB96" s="15"/>
      <c r="AC96" s="15"/>
      <c r="AD96" s="15"/>
      <c r="AE96" s="15"/>
      <c r="AF96" s="15"/>
      <c r="AG96" s="15"/>
      <c r="AH96" s="15"/>
      <c r="AI96" s="15"/>
      <c r="AJ96" s="15"/>
      <c r="AK96" s="15"/>
      <c r="AL96" s="15"/>
      <c r="AM96" s="15"/>
      <c r="AO96" s="15"/>
      <c r="AP96" s="15"/>
      <c r="AQ96" s="15"/>
      <c r="AR96" s="15"/>
      <c r="AS96" s="15"/>
      <c r="AT96" s="15"/>
      <c r="AU96" s="15"/>
      <c r="AV96" s="15"/>
      <c r="AW96" s="15"/>
      <c r="AX96" s="15"/>
      <c r="AY96" s="15"/>
      <c r="AZ96" s="15"/>
    </row>
    <row r="97" spans="28:52" s="16" customFormat="1" x14ac:dyDescent="0.2">
      <c r="AB97" s="15"/>
      <c r="AC97" s="15"/>
      <c r="AD97" s="15"/>
      <c r="AE97" s="15"/>
      <c r="AF97" s="15"/>
      <c r="AG97" s="15"/>
      <c r="AH97" s="15"/>
      <c r="AI97" s="15"/>
      <c r="AJ97" s="15"/>
      <c r="AK97" s="15"/>
      <c r="AL97" s="15"/>
      <c r="AM97" s="15"/>
      <c r="AO97" s="15"/>
      <c r="AP97" s="15"/>
      <c r="AQ97" s="15"/>
      <c r="AR97" s="15"/>
      <c r="AS97" s="15"/>
      <c r="AT97" s="15"/>
      <c r="AU97" s="15"/>
      <c r="AV97" s="15"/>
      <c r="AW97" s="15"/>
      <c r="AX97" s="15"/>
      <c r="AY97" s="15"/>
      <c r="AZ97" s="15"/>
    </row>
    <row r="98" spans="28:52" s="16" customFormat="1" x14ac:dyDescent="0.2">
      <c r="AB98" s="15"/>
      <c r="AC98" s="15"/>
      <c r="AD98" s="15"/>
      <c r="AE98" s="15"/>
      <c r="AF98" s="15"/>
      <c r="AG98" s="15"/>
      <c r="AH98" s="15"/>
      <c r="AI98" s="15"/>
      <c r="AJ98" s="15"/>
      <c r="AK98" s="15"/>
      <c r="AL98" s="15"/>
      <c r="AM98" s="15"/>
      <c r="AO98" s="15"/>
      <c r="AP98" s="15"/>
      <c r="AQ98" s="15"/>
      <c r="AR98" s="15"/>
      <c r="AS98" s="15"/>
      <c r="AT98" s="15"/>
      <c r="AU98" s="15"/>
      <c r="AV98" s="15"/>
      <c r="AW98" s="15"/>
      <c r="AX98" s="15"/>
      <c r="AY98" s="15"/>
      <c r="AZ98" s="15"/>
    </row>
    <row r="99" spans="28:52" s="16" customFormat="1" x14ac:dyDescent="0.2">
      <c r="AB99" s="15"/>
      <c r="AC99" s="15"/>
      <c r="AD99" s="15"/>
      <c r="AE99" s="15"/>
      <c r="AF99" s="15"/>
      <c r="AG99" s="15"/>
      <c r="AH99" s="15"/>
      <c r="AI99" s="15"/>
      <c r="AJ99" s="15"/>
      <c r="AK99" s="15"/>
      <c r="AL99" s="15"/>
      <c r="AM99" s="15"/>
      <c r="AO99" s="15"/>
      <c r="AP99" s="15"/>
      <c r="AQ99" s="15"/>
      <c r="AR99" s="15"/>
      <c r="AS99" s="15"/>
      <c r="AT99" s="15"/>
      <c r="AU99" s="15"/>
      <c r="AV99" s="15"/>
      <c r="AW99" s="15"/>
      <c r="AX99" s="15"/>
      <c r="AY99" s="15"/>
      <c r="AZ99" s="15"/>
    </row>
    <row r="100" spans="28:52" s="16" customFormat="1" x14ac:dyDescent="0.2">
      <c r="AB100" s="15"/>
      <c r="AC100" s="15"/>
      <c r="AD100" s="15"/>
      <c r="AE100" s="15"/>
      <c r="AF100" s="15"/>
      <c r="AG100" s="15"/>
      <c r="AH100" s="15"/>
      <c r="AI100" s="15"/>
      <c r="AJ100" s="15"/>
      <c r="AK100" s="15"/>
      <c r="AL100" s="15"/>
      <c r="AM100" s="15"/>
      <c r="AO100" s="15"/>
      <c r="AP100" s="15"/>
      <c r="AQ100" s="15"/>
      <c r="AR100" s="15"/>
      <c r="AS100" s="15"/>
      <c r="AT100" s="15"/>
      <c r="AU100" s="15"/>
      <c r="AV100" s="15"/>
      <c r="AW100" s="15"/>
      <c r="AX100" s="15"/>
      <c r="AY100" s="15"/>
      <c r="AZ100" s="15"/>
    </row>
    <row r="101" spans="28:52" s="16" customFormat="1" x14ac:dyDescent="0.2">
      <c r="AB101" s="15"/>
      <c r="AC101" s="15"/>
      <c r="AD101" s="15"/>
      <c r="AE101" s="15"/>
      <c r="AF101" s="15"/>
      <c r="AG101" s="15"/>
      <c r="AH101" s="15"/>
      <c r="AI101" s="15"/>
      <c r="AJ101" s="15"/>
      <c r="AK101" s="15"/>
      <c r="AL101" s="15"/>
      <c r="AM101" s="15"/>
      <c r="AO101" s="15"/>
      <c r="AP101" s="15"/>
      <c r="AQ101" s="15"/>
      <c r="AR101" s="15"/>
      <c r="AS101" s="15"/>
      <c r="AT101" s="15"/>
      <c r="AU101" s="15"/>
      <c r="AV101" s="15"/>
      <c r="AW101" s="15"/>
      <c r="AX101" s="15"/>
      <c r="AY101" s="15"/>
      <c r="AZ101" s="15"/>
    </row>
    <row r="102" spans="28:52" s="16" customFormat="1" x14ac:dyDescent="0.2">
      <c r="AB102" s="15"/>
      <c r="AC102" s="15"/>
      <c r="AD102" s="15"/>
      <c r="AE102" s="15"/>
      <c r="AF102" s="15"/>
      <c r="AG102" s="15"/>
      <c r="AH102" s="15"/>
      <c r="AI102" s="15"/>
      <c r="AJ102" s="15"/>
      <c r="AK102" s="15"/>
      <c r="AL102" s="15"/>
      <c r="AM102" s="15"/>
      <c r="AO102" s="15"/>
      <c r="AP102" s="15"/>
      <c r="AQ102" s="15"/>
      <c r="AR102" s="15"/>
      <c r="AS102" s="15"/>
      <c r="AT102" s="15"/>
      <c r="AU102" s="15"/>
      <c r="AV102" s="15"/>
      <c r="AW102" s="15"/>
      <c r="AX102" s="15"/>
      <c r="AY102" s="15"/>
      <c r="AZ102" s="15"/>
    </row>
    <row r="103" spans="28:52" s="16" customFormat="1" x14ac:dyDescent="0.2">
      <c r="AB103" s="15"/>
      <c r="AC103" s="15"/>
      <c r="AD103" s="15"/>
      <c r="AE103" s="15"/>
      <c r="AF103" s="15"/>
      <c r="AG103" s="15"/>
      <c r="AH103" s="15"/>
      <c r="AI103" s="15"/>
      <c r="AJ103" s="15"/>
      <c r="AK103" s="15"/>
      <c r="AL103" s="15"/>
      <c r="AM103" s="15"/>
      <c r="AO103" s="15"/>
      <c r="AP103" s="15"/>
      <c r="AQ103" s="15"/>
      <c r="AR103" s="15"/>
      <c r="AS103" s="15"/>
      <c r="AT103" s="15"/>
      <c r="AU103" s="15"/>
      <c r="AV103" s="15"/>
      <c r="AW103" s="15"/>
      <c r="AX103" s="15"/>
      <c r="AY103" s="15"/>
      <c r="AZ103" s="15"/>
    </row>
    <row r="104" spans="28:52" s="16" customFormat="1" x14ac:dyDescent="0.2">
      <c r="AB104" s="15"/>
      <c r="AC104" s="15"/>
      <c r="AD104" s="15"/>
      <c r="AE104" s="15"/>
      <c r="AF104" s="15"/>
      <c r="AG104" s="15"/>
      <c r="AH104" s="15"/>
      <c r="AI104" s="15"/>
      <c r="AJ104" s="15"/>
      <c r="AK104" s="15"/>
      <c r="AL104" s="15"/>
      <c r="AM104" s="15"/>
      <c r="AO104" s="15"/>
      <c r="AP104" s="15"/>
      <c r="AQ104" s="15"/>
      <c r="AR104" s="15"/>
      <c r="AS104" s="15"/>
      <c r="AT104" s="15"/>
      <c r="AU104" s="15"/>
      <c r="AV104" s="15"/>
      <c r="AW104" s="15"/>
      <c r="AX104" s="15"/>
      <c r="AY104" s="15"/>
      <c r="AZ104" s="15"/>
    </row>
    <row r="105" spans="28:52" s="16" customFormat="1" x14ac:dyDescent="0.2">
      <c r="AB105" s="15"/>
      <c r="AC105" s="15"/>
      <c r="AD105" s="15"/>
      <c r="AE105" s="15"/>
      <c r="AF105" s="15"/>
      <c r="AG105" s="15"/>
      <c r="AH105" s="15"/>
      <c r="AI105" s="15"/>
      <c r="AJ105" s="15"/>
      <c r="AK105" s="15"/>
      <c r="AL105" s="15"/>
      <c r="AM105" s="15"/>
      <c r="AO105" s="15"/>
      <c r="AP105" s="15"/>
      <c r="AQ105" s="15"/>
      <c r="AR105" s="15"/>
      <c r="AS105" s="15"/>
      <c r="AT105" s="15"/>
      <c r="AU105" s="15"/>
      <c r="AV105" s="15"/>
      <c r="AW105" s="15"/>
      <c r="AX105" s="15"/>
      <c r="AY105" s="15"/>
      <c r="AZ105" s="15"/>
    </row>
    <row r="106" spans="28:52" s="16" customFormat="1" x14ac:dyDescent="0.2">
      <c r="AB106" s="15"/>
      <c r="AC106" s="15"/>
      <c r="AD106" s="15"/>
      <c r="AE106" s="15"/>
      <c r="AF106" s="15"/>
      <c r="AG106" s="15"/>
      <c r="AH106" s="15"/>
      <c r="AI106" s="15"/>
      <c r="AJ106" s="15"/>
      <c r="AK106" s="15"/>
      <c r="AL106" s="15"/>
      <c r="AM106" s="15"/>
      <c r="AO106" s="15"/>
      <c r="AP106" s="15"/>
      <c r="AQ106" s="15"/>
      <c r="AR106" s="15"/>
      <c r="AS106" s="15"/>
      <c r="AT106" s="15"/>
      <c r="AU106" s="15"/>
      <c r="AV106" s="15"/>
      <c r="AW106" s="15"/>
      <c r="AX106" s="15"/>
      <c r="AY106" s="15"/>
      <c r="AZ106" s="15"/>
    </row>
    <row r="107" spans="28:52" s="16" customFormat="1" x14ac:dyDescent="0.2">
      <c r="AB107" s="15"/>
      <c r="AC107" s="15"/>
      <c r="AD107" s="15"/>
      <c r="AE107" s="15"/>
      <c r="AF107" s="15"/>
      <c r="AG107" s="15"/>
      <c r="AH107" s="15"/>
      <c r="AI107" s="15"/>
      <c r="AJ107" s="15"/>
      <c r="AK107" s="15"/>
      <c r="AL107" s="15"/>
      <c r="AM107" s="15"/>
      <c r="AO107" s="15"/>
      <c r="AP107" s="15"/>
      <c r="AQ107" s="15"/>
      <c r="AR107" s="15"/>
      <c r="AS107" s="15"/>
      <c r="AT107" s="15"/>
      <c r="AU107" s="15"/>
      <c r="AV107" s="15"/>
      <c r="AW107" s="15"/>
      <c r="AX107" s="15"/>
      <c r="AY107" s="15"/>
      <c r="AZ107" s="15"/>
    </row>
    <row r="108" spans="28:52" s="16" customFormat="1" x14ac:dyDescent="0.2">
      <c r="AB108" s="15"/>
      <c r="AC108" s="15"/>
      <c r="AD108" s="15"/>
      <c r="AE108" s="15"/>
      <c r="AF108" s="15"/>
      <c r="AG108" s="15"/>
      <c r="AH108" s="15"/>
      <c r="AI108" s="15"/>
      <c r="AJ108" s="15"/>
      <c r="AK108" s="15"/>
      <c r="AL108" s="15"/>
      <c r="AM108" s="15"/>
      <c r="AO108" s="15"/>
      <c r="AP108" s="15"/>
      <c r="AQ108" s="15"/>
      <c r="AR108" s="15"/>
      <c r="AS108" s="15"/>
      <c r="AT108" s="15"/>
      <c r="AU108" s="15"/>
      <c r="AV108" s="15"/>
      <c r="AW108" s="15"/>
      <c r="AX108" s="15"/>
      <c r="AY108" s="15"/>
      <c r="AZ108" s="15"/>
    </row>
    <row r="109" spans="28:52" s="16" customFormat="1" x14ac:dyDescent="0.2">
      <c r="AB109" s="15"/>
      <c r="AC109" s="15"/>
      <c r="AD109" s="15"/>
      <c r="AE109" s="15"/>
      <c r="AF109" s="15"/>
      <c r="AG109" s="15"/>
      <c r="AH109" s="15"/>
      <c r="AI109" s="15"/>
      <c r="AJ109" s="15"/>
      <c r="AK109" s="15"/>
      <c r="AL109" s="15"/>
      <c r="AM109" s="15"/>
      <c r="AO109" s="15"/>
      <c r="AP109" s="15"/>
      <c r="AQ109" s="15"/>
      <c r="AR109" s="15"/>
      <c r="AS109" s="15"/>
      <c r="AT109" s="15"/>
      <c r="AU109" s="15"/>
      <c r="AV109" s="15"/>
      <c r="AW109" s="15"/>
      <c r="AX109" s="15"/>
      <c r="AY109" s="15"/>
      <c r="AZ109" s="15"/>
    </row>
    <row r="110" spans="28:52" s="16" customFormat="1" x14ac:dyDescent="0.2">
      <c r="AB110" s="15"/>
      <c r="AC110" s="15"/>
      <c r="AD110" s="15"/>
      <c r="AE110" s="15"/>
      <c r="AF110" s="15"/>
      <c r="AG110" s="15"/>
      <c r="AH110" s="15"/>
      <c r="AI110" s="15"/>
      <c r="AJ110" s="15"/>
      <c r="AK110" s="15"/>
      <c r="AL110" s="15"/>
      <c r="AM110" s="15"/>
      <c r="AO110" s="15"/>
      <c r="AP110" s="15"/>
      <c r="AQ110" s="15"/>
      <c r="AR110" s="15"/>
      <c r="AS110" s="15"/>
      <c r="AT110" s="15"/>
      <c r="AU110" s="15"/>
      <c r="AV110" s="15"/>
      <c r="AW110" s="15"/>
      <c r="AX110" s="15"/>
      <c r="AY110" s="15"/>
      <c r="AZ110" s="15"/>
    </row>
    <row r="111" spans="28:52" s="16" customFormat="1" x14ac:dyDescent="0.2">
      <c r="AB111" s="15"/>
      <c r="AC111" s="15"/>
      <c r="AD111" s="15"/>
      <c r="AE111" s="15"/>
      <c r="AF111" s="15"/>
      <c r="AG111" s="15"/>
      <c r="AH111" s="15"/>
      <c r="AI111" s="15"/>
      <c r="AJ111" s="15"/>
      <c r="AK111" s="15"/>
      <c r="AL111" s="15"/>
      <c r="AM111" s="15"/>
      <c r="AO111" s="15"/>
      <c r="AP111" s="15"/>
      <c r="AQ111" s="15"/>
      <c r="AR111" s="15"/>
      <c r="AS111" s="15"/>
      <c r="AT111" s="15"/>
      <c r="AU111" s="15"/>
      <c r="AV111" s="15"/>
      <c r="AW111" s="15"/>
      <c r="AX111" s="15"/>
      <c r="AY111" s="15"/>
      <c r="AZ111" s="15"/>
    </row>
    <row r="112" spans="28:52" s="16" customFormat="1" x14ac:dyDescent="0.2">
      <c r="AB112" s="15"/>
      <c r="AC112" s="15"/>
      <c r="AD112" s="15"/>
      <c r="AE112" s="15"/>
      <c r="AF112" s="15"/>
      <c r="AG112" s="15"/>
      <c r="AH112" s="15"/>
      <c r="AI112" s="15"/>
      <c r="AJ112" s="15"/>
      <c r="AK112" s="15"/>
      <c r="AL112" s="15"/>
      <c r="AM112" s="15"/>
      <c r="AO112" s="15"/>
      <c r="AP112" s="15"/>
      <c r="AQ112" s="15"/>
      <c r="AR112" s="15"/>
      <c r="AS112" s="15"/>
      <c r="AT112" s="15"/>
      <c r="AU112" s="15"/>
      <c r="AV112" s="15"/>
      <c r="AW112" s="15"/>
      <c r="AX112" s="15"/>
      <c r="AY112" s="15"/>
      <c r="AZ112" s="15"/>
    </row>
    <row r="113" spans="28:52" s="16" customFormat="1" x14ac:dyDescent="0.2">
      <c r="AB113" s="15"/>
      <c r="AC113" s="15"/>
      <c r="AD113" s="15"/>
      <c r="AE113" s="15"/>
      <c r="AF113" s="15"/>
      <c r="AG113" s="15"/>
      <c r="AH113" s="15"/>
      <c r="AI113" s="15"/>
      <c r="AJ113" s="15"/>
      <c r="AK113" s="15"/>
      <c r="AL113" s="15"/>
      <c r="AM113" s="15"/>
      <c r="AO113" s="15"/>
      <c r="AP113" s="15"/>
      <c r="AQ113" s="15"/>
      <c r="AR113" s="15"/>
      <c r="AS113" s="15"/>
      <c r="AT113" s="15"/>
      <c r="AU113" s="15"/>
      <c r="AV113" s="15"/>
      <c r="AW113" s="15"/>
      <c r="AX113" s="15"/>
      <c r="AY113" s="15"/>
      <c r="AZ113" s="15"/>
    </row>
    <row r="114" spans="28:52" s="16" customFormat="1" x14ac:dyDescent="0.2">
      <c r="AB114" s="15"/>
      <c r="AC114" s="15"/>
      <c r="AD114" s="15"/>
      <c r="AE114" s="15"/>
      <c r="AF114" s="15"/>
      <c r="AG114" s="15"/>
      <c r="AH114" s="15"/>
      <c r="AI114" s="15"/>
      <c r="AJ114" s="15"/>
      <c r="AK114" s="15"/>
      <c r="AL114" s="15"/>
      <c r="AM114" s="15"/>
      <c r="AO114" s="15"/>
      <c r="AP114" s="15"/>
      <c r="AQ114" s="15"/>
      <c r="AR114" s="15"/>
      <c r="AS114" s="15"/>
      <c r="AT114" s="15"/>
      <c r="AU114" s="15"/>
      <c r="AV114" s="15"/>
      <c r="AW114" s="15"/>
      <c r="AX114" s="15"/>
      <c r="AY114" s="15"/>
      <c r="AZ114" s="15"/>
    </row>
    <row r="115" spans="28:52" s="16" customFormat="1" x14ac:dyDescent="0.2">
      <c r="AB115" s="15"/>
      <c r="AC115" s="15"/>
      <c r="AD115" s="15"/>
      <c r="AE115" s="15"/>
      <c r="AF115" s="15"/>
      <c r="AG115" s="15"/>
      <c r="AH115" s="15"/>
      <c r="AI115" s="15"/>
      <c r="AJ115" s="15"/>
      <c r="AK115" s="15"/>
      <c r="AL115" s="15"/>
      <c r="AM115" s="15"/>
      <c r="AO115" s="15"/>
      <c r="AP115" s="15"/>
      <c r="AQ115" s="15"/>
      <c r="AR115" s="15"/>
      <c r="AS115" s="15"/>
      <c r="AT115" s="15"/>
      <c r="AU115" s="15"/>
      <c r="AV115" s="15"/>
      <c r="AW115" s="15"/>
      <c r="AX115" s="15"/>
      <c r="AY115" s="15"/>
      <c r="AZ115" s="15"/>
    </row>
    <row r="116" spans="28:52" s="16" customFormat="1" x14ac:dyDescent="0.2">
      <c r="AB116" s="15"/>
      <c r="AC116" s="15"/>
      <c r="AD116" s="15"/>
      <c r="AE116" s="15"/>
      <c r="AF116" s="15"/>
      <c r="AG116" s="15"/>
      <c r="AH116" s="15"/>
      <c r="AI116" s="15"/>
      <c r="AJ116" s="15"/>
      <c r="AK116" s="15"/>
      <c r="AL116" s="15"/>
      <c r="AM116" s="15"/>
      <c r="AO116" s="15"/>
      <c r="AP116" s="15"/>
      <c r="AQ116" s="15"/>
      <c r="AR116" s="15"/>
      <c r="AS116" s="15"/>
      <c r="AT116" s="15"/>
      <c r="AU116" s="15"/>
      <c r="AV116" s="15"/>
      <c r="AW116" s="15"/>
      <c r="AX116" s="15"/>
      <c r="AY116" s="15"/>
      <c r="AZ116" s="15"/>
    </row>
    <row r="117" spans="28:52" s="16" customFormat="1" x14ac:dyDescent="0.2">
      <c r="AB117" s="15"/>
      <c r="AC117" s="15"/>
      <c r="AD117" s="15"/>
      <c r="AE117" s="15"/>
      <c r="AF117" s="15"/>
      <c r="AG117" s="15"/>
      <c r="AH117" s="15"/>
      <c r="AI117" s="15"/>
      <c r="AJ117" s="15"/>
      <c r="AK117" s="15"/>
      <c r="AL117" s="15"/>
      <c r="AM117" s="15"/>
      <c r="AO117" s="15"/>
      <c r="AP117" s="15"/>
      <c r="AQ117" s="15"/>
      <c r="AR117" s="15"/>
      <c r="AS117" s="15"/>
      <c r="AT117" s="15"/>
      <c r="AU117" s="15"/>
      <c r="AV117" s="15"/>
      <c r="AW117" s="15"/>
      <c r="AX117" s="15"/>
      <c r="AY117" s="15"/>
      <c r="AZ117" s="15"/>
    </row>
    <row r="118" spans="28:52" s="16" customFormat="1" x14ac:dyDescent="0.2">
      <c r="AB118" s="15"/>
      <c r="AC118" s="15"/>
      <c r="AD118" s="15"/>
      <c r="AE118" s="15"/>
      <c r="AF118" s="15"/>
      <c r="AG118" s="15"/>
      <c r="AH118" s="15"/>
      <c r="AI118" s="15"/>
      <c r="AJ118" s="15"/>
      <c r="AK118" s="15"/>
      <c r="AL118" s="15"/>
      <c r="AM118" s="15"/>
      <c r="AO118" s="15"/>
      <c r="AP118" s="15"/>
      <c r="AQ118" s="15"/>
      <c r="AR118" s="15"/>
      <c r="AS118" s="15"/>
      <c r="AT118" s="15"/>
      <c r="AU118" s="15"/>
      <c r="AV118" s="15"/>
      <c r="AW118" s="15"/>
      <c r="AX118" s="15"/>
      <c r="AY118" s="15"/>
      <c r="AZ118" s="15"/>
    </row>
    <row r="119" spans="28:52" s="16" customFormat="1" x14ac:dyDescent="0.2"/>
    <row r="120" spans="28:52" s="16" customFormat="1" x14ac:dyDescent="0.2"/>
    <row r="121" spans="28:52" s="16" customFormat="1" x14ac:dyDescent="0.2"/>
    <row r="122" spans="28:52" s="16" customFormat="1" x14ac:dyDescent="0.2"/>
    <row r="123" spans="28:52" s="16" customFormat="1" x14ac:dyDescent="0.2"/>
    <row r="124" spans="28:52" s="16" customFormat="1" x14ac:dyDescent="0.2"/>
    <row r="125" spans="28:52" s="16" customFormat="1" x14ac:dyDescent="0.2"/>
    <row r="126" spans="28:52" s="16" customFormat="1" x14ac:dyDescent="0.2"/>
    <row r="127" spans="28:52" s="16" customFormat="1" x14ac:dyDescent="0.2"/>
    <row r="128" spans="28:52" s="16" customFormat="1" x14ac:dyDescent="0.2"/>
    <row r="129" s="16" customFormat="1" x14ac:dyDescent="0.2"/>
    <row r="130" s="16" customFormat="1" x14ac:dyDescent="0.2"/>
    <row r="131" s="16" customFormat="1" x14ac:dyDescent="0.2"/>
    <row r="132" s="16" customFormat="1" x14ac:dyDescent="0.2"/>
    <row r="133" s="16" customFormat="1" x14ac:dyDescent="0.2"/>
    <row r="134" s="16" customFormat="1" x14ac:dyDescent="0.2"/>
    <row r="135" s="16" customFormat="1" x14ac:dyDescent="0.2"/>
    <row r="136" s="16" customFormat="1" x14ac:dyDescent="0.2"/>
    <row r="137" s="16" customFormat="1" x14ac:dyDescent="0.2"/>
    <row r="138" s="16" customFormat="1" x14ac:dyDescent="0.2"/>
    <row r="139" s="16" customFormat="1" x14ac:dyDescent="0.2"/>
    <row r="140" s="16" customFormat="1" x14ac:dyDescent="0.2"/>
    <row r="141" s="16" customFormat="1" x14ac:dyDescent="0.2"/>
    <row r="142" s="16" customFormat="1" x14ac:dyDescent="0.2"/>
    <row r="143" s="16" customFormat="1" x14ac:dyDescent="0.2"/>
    <row r="144" s="16" customFormat="1" x14ac:dyDescent="0.2"/>
    <row r="145" s="16" customFormat="1" x14ac:dyDescent="0.2"/>
    <row r="146" s="16" customFormat="1" x14ac:dyDescent="0.2"/>
    <row r="147" s="16" customFormat="1" x14ac:dyDescent="0.2"/>
    <row r="148" s="16" customFormat="1" x14ac:dyDescent="0.2"/>
    <row r="149" s="16" customFormat="1" x14ac:dyDescent="0.2"/>
    <row r="150" s="16" customFormat="1" x14ac:dyDescent="0.2"/>
    <row r="151" s="16" customFormat="1" x14ac:dyDescent="0.2"/>
    <row r="152" s="16" customFormat="1" x14ac:dyDescent="0.2"/>
    <row r="153" s="16" customFormat="1" x14ac:dyDescent="0.2"/>
    <row r="154" s="16" customFormat="1" x14ac:dyDescent="0.2"/>
    <row r="155" s="16" customFormat="1" x14ac:dyDescent="0.2"/>
    <row r="156" s="16" customFormat="1" x14ac:dyDescent="0.2"/>
    <row r="157" s="16" customFormat="1" x14ac:dyDescent="0.2"/>
    <row r="158" s="16" customFormat="1" x14ac:dyDescent="0.2"/>
    <row r="159" s="16" customFormat="1" x14ac:dyDescent="0.2"/>
    <row r="160" s="16" customFormat="1" x14ac:dyDescent="0.2"/>
    <row r="161" s="16" customFormat="1" x14ac:dyDescent="0.2"/>
    <row r="162" s="16" customFormat="1" x14ac:dyDescent="0.2"/>
    <row r="163" s="16" customFormat="1" x14ac:dyDescent="0.2"/>
    <row r="164" s="16" customFormat="1" x14ac:dyDescent="0.2"/>
    <row r="165" s="16" customFormat="1" x14ac:dyDescent="0.2"/>
    <row r="166" s="16" customFormat="1" x14ac:dyDescent="0.2"/>
    <row r="167" s="16" customFormat="1" x14ac:dyDescent="0.2"/>
    <row r="168" s="16" customFormat="1" x14ac:dyDescent="0.2"/>
    <row r="169" s="16" customFormat="1" x14ac:dyDescent="0.2"/>
    <row r="170" s="16" customFormat="1" x14ac:dyDescent="0.2"/>
    <row r="171" s="16" customFormat="1" x14ac:dyDescent="0.2"/>
    <row r="172" s="16" customFormat="1" x14ac:dyDescent="0.2"/>
    <row r="173" s="16" customFormat="1" x14ac:dyDescent="0.2"/>
    <row r="174" s="16" customFormat="1" x14ac:dyDescent="0.2"/>
    <row r="175" s="16" customFormat="1" x14ac:dyDescent="0.2"/>
    <row r="176" s="16" customFormat="1" x14ac:dyDescent="0.2"/>
    <row r="177" s="16" customFormat="1" x14ac:dyDescent="0.2"/>
    <row r="178" s="16" customFormat="1" x14ac:dyDescent="0.2"/>
    <row r="179" s="16" customFormat="1" x14ac:dyDescent="0.2"/>
    <row r="180" s="16" customFormat="1" x14ac:dyDescent="0.2"/>
    <row r="181" s="16" customFormat="1" x14ac:dyDescent="0.2"/>
    <row r="182" s="16" customFormat="1" x14ac:dyDescent="0.2"/>
    <row r="183" s="16" customFormat="1" x14ac:dyDescent="0.2"/>
    <row r="184" s="16" customFormat="1" x14ac:dyDescent="0.2"/>
    <row r="185" s="16" customFormat="1" x14ac:dyDescent="0.2"/>
    <row r="186" s="16" customFormat="1" x14ac:dyDescent="0.2"/>
    <row r="187" s="16" customFormat="1" x14ac:dyDescent="0.2"/>
    <row r="188" s="16" customFormat="1" x14ac:dyDescent="0.2"/>
    <row r="189" s="16" customFormat="1" x14ac:dyDescent="0.2"/>
    <row r="190" s="16" customFormat="1" x14ac:dyDescent="0.2"/>
    <row r="191" s="16" customFormat="1" x14ac:dyDescent="0.2"/>
    <row r="192" s="16" customFormat="1" x14ac:dyDescent="0.2"/>
    <row r="193" s="16" customFormat="1" x14ac:dyDescent="0.2"/>
    <row r="194" s="16" customFormat="1" x14ac:dyDescent="0.2"/>
    <row r="195" s="16" customFormat="1" x14ac:dyDescent="0.2"/>
    <row r="196" s="16" customFormat="1" x14ac:dyDescent="0.2"/>
    <row r="197" s="16" customFormat="1" x14ac:dyDescent="0.2"/>
    <row r="198" s="16" customFormat="1" x14ac:dyDescent="0.2"/>
    <row r="199" s="16" customFormat="1" x14ac:dyDescent="0.2"/>
    <row r="200" s="16" customFormat="1" x14ac:dyDescent="0.2"/>
    <row r="201" s="16" customFormat="1" x14ac:dyDescent="0.2"/>
    <row r="202" s="16" customFormat="1" x14ac:dyDescent="0.2"/>
    <row r="203" s="16" customFormat="1" x14ac:dyDescent="0.2"/>
    <row r="204" s="16" customFormat="1" x14ac:dyDescent="0.2"/>
    <row r="205" s="16" customFormat="1" x14ac:dyDescent="0.2"/>
    <row r="206" s="16" customFormat="1" x14ac:dyDescent="0.2"/>
    <row r="207" s="16" customFormat="1" x14ac:dyDescent="0.2"/>
    <row r="208" s="16" customFormat="1" x14ac:dyDescent="0.2"/>
    <row r="209" s="16" customFormat="1" x14ac:dyDescent="0.2"/>
    <row r="210" s="16" customFormat="1" x14ac:dyDescent="0.2"/>
    <row r="211" s="16" customFormat="1" x14ac:dyDescent="0.2"/>
    <row r="212" s="16" customFormat="1" x14ac:dyDescent="0.2"/>
    <row r="213" s="16" customFormat="1" x14ac:dyDescent="0.2"/>
    <row r="214" s="16" customFormat="1" x14ac:dyDescent="0.2"/>
    <row r="215" s="16" customFormat="1" x14ac:dyDescent="0.2"/>
    <row r="216" s="16" customFormat="1" x14ac:dyDescent="0.2"/>
    <row r="217" s="16" customFormat="1" x14ac:dyDescent="0.2"/>
    <row r="218" s="16" customFormat="1" x14ac:dyDescent="0.2"/>
    <row r="219" s="16" customFormat="1" x14ac:dyDescent="0.2"/>
    <row r="220" s="16" customFormat="1" x14ac:dyDescent="0.2"/>
    <row r="221" s="16" customFormat="1" x14ac:dyDescent="0.2"/>
    <row r="222" s="16" customFormat="1" x14ac:dyDescent="0.2"/>
    <row r="223" s="16" customFormat="1" x14ac:dyDescent="0.2"/>
    <row r="224" s="16" customFormat="1" x14ac:dyDescent="0.2"/>
    <row r="225" s="16" customFormat="1" x14ac:dyDescent="0.2"/>
    <row r="226" s="16" customFormat="1" x14ac:dyDescent="0.2"/>
    <row r="227" s="16" customFormat="1" x14ac:dyDescent="0.2"/>
    <row r="228" s="16" customFormat="1" x14ac:dyDescent="0.2"/>
    <row r="229" s="16" customFormat="1" x14ac:dyDescent="0.2"/>
    <row r="230" s="16" customFormat="1" x14ac:dyDescent="0.2"/>
    <row r="231" s="16" customFormat="1" x14ac:dyDescent="0.2"/>
    <row r="232" s="16" customFormat="1" x14ac:dyDescent="0.2"/>
    <row r="233" s="16" customFormat="1" x14ac:dyDescent="0.2"/>
    <row r="234" s="16" customFormat="1" x14ac:dyDescent="0.2"/>
    <row r="235" s="16" customFormat="1" x14ac:dyDescent="0.2"/>
    <row r="236" s="16" customFormat="1" x14ac:dyDescent="0.2"/>
    <row r="237" s="16" customFormat="1" x14ac:dyDescent="0.2"/>
    <row r="238" s="16" customFormat="1" x14ac:dyDescent="0.2"/>
    <row r="239" s="16" customFormat="1" x14ac:dyDescent="0.2"/>
    <row r="240" s="16" customFormat="1" x14ac:dyDescent="0.2"/>
    <row r="241" s="16" customFormat="1" x14ac:dyDescent="0.2"/>
    <row r="242" s="16" customFormat="1" x14ac:dyDescent="0.2"/>
    <row r="243" s="16" customFormat="1" x14ac:dyDescent="0.2"/>
    <row r="244" s="16" customFormat="1" x14ac:dyDescent="0.2"/>
    <row r="245" s="16" customFormat="1" x14ac:dyDescent="0.2"/>
    <row r="246" s="16" customFormat="1" x14ac:dyDescent="0.2"/>
    <row r="247" s="16" customFormat="1" x14ac:dyDescent="0.2"/>
    <row r="248" s="16" customFormat="1" x14ac:dyDescent="0.2"/>
    <row r="249" s="16" customFormat="1" x14ac:dyDescent="0.2"/>
    <row r="250" s="16" customFormat="1" x14ac:dyDescent="0.2"/>
    <row r="251" s="16" customFormat="1" x14ac:dyDescent="0.2"/>
    <row r="252" s="16" customFormat="1" x14ac:dyDescent="0.2"/>
    <row r="253" s="16" customFormat="1" x14ac:dyDescent="0.2"/>
    <row r="254" s="16" customFormat="1" x14ac:dyDescent="0.2"/>
    <row r="255" s="16" customFormat="1" x14ac:dyDescent="0.2"/>
    <row r="256" s="16" customFormat="1" x14ac:dyDescent="0.2"/>
    <row r="257" s="16" customFormat="1" x14ac:dyDescent="0.2"/>
    <row r="258" s="16" customFormat="1" x14ac:dyDescent="0.2"/>
    <row r="259" s="16" customFormat="1" x14ac:dyDescent="0.2"/>
    <row r="260" s="16" customFormat="1" x14ac:dyDescent="0.2"/>
    <row r="261" s="16" customFormat="1" x14ac:dyDescent="0.2"/>
    <row r="262" s="16" customFormat="1" x14ac:dyDescent="0.2"/>
    <row r="263" s="16" customFormat="1" x14ac:dyDescent="0.2"/>
    <row r="264" s="16" customFormat="1" x14ac:dyDescent="0.2"/>
    <row r="265" s="16" customFormat="1" x14ac:dyDescent="0.2"/>
    <row r="266" s="16" customFormat="1" x14ac:dyDescent="0.2"/>
    <row r="267" s="16" customFormat="1" x14ac:dyDescent="0.2"/>
    <row r="268" s="16" customFormat="1" x14ac:dyDescent="0.2"/>
    <row r="269" s="16" customFormat="1" x14ac:dyDescent="0.2"/>
    <row r="270" s="16" customFormat="1" x14ac:dyDescent="0.2"/>
    <row r="271" s="16" customFormat="1" x14ac:dyDescent="0.2"/>
    <row r="272" s="16" customFormat="1" x14ac:dyDescent="0.2"/>
    <row r="273" s="16" customFormat="1" x14ac:dyDescent="0.2"/>
    <row r="274" s="16" customFormat="1" x14ac:dyDescent="0.2"/>
    <row r="275" s="16" customFormat="1" x14ac:dyDescent="0.2"/>
    <row r="276" s="16" customFormat="1" x14ac:dyDescent="0.2"/>
    <row r="277" s="16" customFormat="1" x14ac:dyDescent="0.2"/>
    <row r="278" s="16" customFormat="1" x14ac:dyDescent="0.2"/>
    <row r="279" s="16" customFormat="1" x14ac:dyDescent="0.2"/>
    <row r="280" s="16" customFormat="1" x14ac:dyDescent="0.2"/>
    <row r="281" s="16" customFormat="1" x14ac:dyDescent="0.2"/>
    <row r="282" s="16" customFormat="1" x14ac:dyDescent="0.2"/>
    <row r="283" s="16" customFormat="1" x14ac:dyDescent="0.2"/>
    <row r="284" s="16" customFormat="1" x14ac:dyDescent="0.2"/>
    <row r="285" s="16" customFormat="1" x14ac:dyDescent="0.2"/>
    <row r="286" s="16" customFormat="1" x14ac:dyDescent="0.2"/>
    <row r="287" s="16" customFormat="1" x14ac:dyDescent="0.2"/>
    <row r="288" s="16" customFormat="1" x14ac:dyDescent="0.2"/>
    <row r="289" s="16" customFormat="1" x14ac:dyDescent="0.2"/>
    <row r="290" s="16" customFormat="1" x14ac:dyDescent="0.2"/>
    <row r="291" s="16" customFormat="1" x14ac:dyDescent="0.2"/>
    <row r="292" s="16" customFormat="1" x14ac:dyDescent="0.2"/>
    <row r="293" s="16" customFormat="1" x14ac:dyDescent="0.2"/>
    <row r="294" s="16" customFormat="1" x14ac:dyDescent="0.2"/>
    <row r="295" s="16" customFormat="1" x14ac:dyDescent="0.2"/>
    <row r="296" s="16" customFormat="1" x14ac:dyDescent="0.2"/>
    <row r="297" s="16" customFormat="1" x14ac:dyDescent="0.2"/>
    <row r="298" s="16" customFormat="1" x14ac:dyDescent="0.2"/>
    <row r="299" s="16" customFormat="1" x14ac:dyDescent="0.2"/>
    <row r="300" s="16" customFormat="1" x14ac:dyDescent="0.2"/>
    <row r="301" s="16" customFormat="1" x14ac:dyDescent="0.2"/>
    <row r="302" s="16" customFormat="1" x14ac:dyDescent="0.2"/>
    <row r="303" s="16" customFormat="1" x14ac:dyDescent="0.2"/>
    <row r="304" s="16" customFormat="1" x14ac:dyDescent="0.2"/>
    <row r="305" s="16" customFormat="1" x14ac:dyDescent="0.2"/>
    <row r="306" s="16" customFormat="1" x14ac:dyDescent="0.2"/>
    <row r="307" s="16" customFormat="1" x14ac:dyDescent="0.2"/>
    <row r="308" s="16" customFormat="1" x14ac:dyDescent="0.2"/>
    <row r="309" s="16" customFormat="1" x14ac:dyDescent="0.2"/>
    <row r="310" s="16" customFormat="1" x14ac:dyDescent="0.2"/>
    <row r="311" s="16" customFormat="1" x14ac:dyDescent="0.2"/>
    <row r="312" s="16" customFormat="1" x14ac:dyDescent="0.2"/>
    <row r="313" s="16" customFormat="1" x14ac:dyDescent="0.2"/>
    <row r="314" s="16" customFormat="1" x14ac:dyDescent="0.2"/>
    <row r="315" s="16" customFormat="1" x14ac:dyDescent="0.2"/>
    <row r="316" s="16" customFormat="1" x14ac:dyDescent="0.2"/>
    <row r="317" s="16" customFormat="1" x14ac:dyDescent="0.2"/>
    <row r="318" s="16" customFormat="1" x14ac:dyDescent="0.2"/>
    <row r="319" s="16" customFormat="1" x14ac:dyDescent="0.2"/>
    <row r="320" s="16" customFormat="1" x14ac:dyDescent="0.2"/>
    <row r="321" s="16" customFormat="1" x14ac:dyDescent="0.2"/>
    <row r="322" s="16" customFormat="1" x14ac:dyDescent="0.2"/>
    <row r="323" s="16" customFormat="1" x14ac:dyDescent="0.2"/>
    <row r="324" s="16" customFormat="1" x14ac:dyDescent="0.2"/>
    <row r="325" s="16" customFormat="1" x14ac:dyDescent="0.2"/>
    <row r="326" s="16" customFormat="1" x14ac:dyDescent="0.2"/>
    <row r="327" s="16" customFormat="1" x14ac:dyDescent="0.2"/>
    <row r="328" s="16" customFormat="1" x14ac:dyDescent="0.2"/>
    <row r="329" s="16" customFormat="1" x14ac:dyDescent="0.2"/>
    <row r="330" s="16" customFormat="1" x14ac:dyDescent="0.2"/>
    <row r="331" s="16" customFormat="1" x14ac:dyDescent="0.2"/>
    <row r="332" s="16" customFormat="1" x14ac:dyDescent="0.2"/>
    <row r="333" s="16" customFormat="1" x14ac:dyDescent="0.2"/>
    <row r="334" s="16" customFormat="1" x14ac:dyDescent="0.2"/>
    <row r="335" s="16" customFormat="1" x14ac:dyDescent="0.2"/>
    <row r="336" s="16" customFormat="1" x14ac:dyDescent="0.2"/>
    <row r="337" s="16" customFormat="1" x14ac:dyDescent="0.2"/>
    <row r="338" s="16" customFormat="1" x14ac:dyDescent="0.2"/>
    <row r="339" s="16" customFormat="1" x14ac:dyDescent="0.2"/>
    <row r="340" s="16" customFormat="1" x14ac:dyDescent="0.2"/>
    <row r="341" s="16" customFormat="1" x14ac:dyDescent="0.2"/>
    <row r="342" s="16" customFormat="1" x14ac:dyDescent="0.2"/>
    <row r="343" s="16" customFormat="1" x14ac:dyDescent="0.2"/>
    <row r="344" s="16" customFormat="1" x14ac:dyDescent="0.2"/>
    <row r="345" s="16" customFormat="1" x14ac:dyDescent="0.2"/>
    <row r="346" s="16" customFormat="1" x14ac:dyDescent="0.2"/>
    <row r="347" s="16" customFormat="1" x14ac:dyDescent="0.2"/>
    <row r="348" s="16" customFormat="1" x14ac:dyDescent="0.2"/>
    <row r="349" s="16" customFormat="1" x14ac:dyDescent="0.2"/>
    <row r="350" s="16" customFormat="1" x14ac:dyDescent="0.2"/>
    <row r="351" s="16" customFormat="1" x14ac:dyDescent="0.2"/>
    <row r="352" s="16" customFormat="1" x14ac:dyDescent="0.2"/>
    <row r="353" s="16" customFormat="1" x14ac:dyDescent="0.2"/>
    <row r="354" s="16" customFormat="1" x14ac:dyDescent="0.2"/>
    <row r="355" s="16" customFormat="1" x14ac:dyDescent="0.2"/>
    <row r="356" s="16" customFormat="1" x14ac:dyDescent="0.2"/>
    <row r="357" s="16" customFormat="1" x14ac:dyDescent="0.2"/>
    <row r="358" s="16" customFormat="1" x14ac:dyDescent="0.2"/>
    <row r="359" s="16" customFormat="1" x14ac:dyDescent="0.2"/>
    <row r="360" s="16" customFormat="1" x14ac:dyDescent="0.2"/>
    <row r="361" s="16" customFormat="1" x14ac:dyDescent="0.2"/>
    <row r="362" s="16" customFormat="1" x14ac:dyDescent="0.2"/>
    <row r="363" s="16" customFormat="1" x14ac:dyDescent="0.2"/>
    <row r="364" s="16" customFormat="1" x14ac:dyDescent="0.2"/>
    <row r="365" s="16" customFormat="1" x14ac:dyDescent="0.2"/>
    <row r="366" s="16" customFormat="1" x14ac:dyDescent="0.2"/>
    <row r="367" s="16" customFormat="1" x14ac:dyDescent="0.2"/>
    <row r="368" s="16" customFormat="1" x14ac:dyDescent="0.2"/>
    <row r="369" s="16" customFormat="1" x14ac:dyDescent="0.2"/>
    <row r="370" s="16" customFormat="1" x14ac:dyDescent="0.2"/>
    <row r="371" s="16" customFormat="1" x14ac:dyDescent="0.2"/>
    <row r="372" s="16" customFormat="1" x14ac:dyDescent="0.2"/>
    <row r="373" s="16" customFormat="1" x14ac:dyDescent="0.2"/>
    <row r="374" s="16" customFormat="1" x14ac:dyDescent="0.2"/>
    <row r="375" s="16" customFormat="1" x14ac:dyDescent="0.2"/>
    <row r="376" s="16" customFormat="1" x14ac:dyDescent="0.2"/>
    <row r="377" s="16" customFormat="1" x14ac:dyDescent="0.2"/>
    <row r="378" s="16" customFormat="1" x14ac:dyDescent="0.2"/>
    <row r="379" s="16" customFormat="1" x14ac:dyDescent="0.2"/>
    <row r="380" s="16" customFormat="1" x14ac:dyDescent="0.2"/>
    <row r="381" s="16" customFormat="1" x14ac:dyDescent="0.2"/>
    <row r="382" s="16" customFormat="1" x14ac:dyDescent="0.2"/>
    <row r="383" s="16" customFormat="1" x14ac:dyDescent="0.2"/>
    <row r="384" s="16" customFormat="1" x14ac:dyDescent="0.2"/>
    <row r="385" s="16" customFormat="1" x14ac:dyDescent="0.2"/>
    <row r="386" s="16" customFormat="1" x14ac:dyDescent="0.2"/>
    <row r="387" s="16" customFormat="1" x14ac:dyDescent="0.2"/>
    <row r="388" s="16" customFormat="1" x14ac:dyDescent="0.2"/>
    <row r="389" s="16" customFormat="1" x14ac:dyDescent="0.2"/>
    <row r="390" s="16" customFormat="1" x14ac:dyDescent="0.2"/>
    <row r="391" s="16" customFormat="1" x14ac:dyDescent="0.2"/>
    <row r="392" s="16" customFormat="1" x14ac:dyDescent="0.2"/>
    <row r="393" s="16" customFormat="1" x14ac:dyDescent="0.2"/>
    <row r="394" s="16" customFormat="1" x14ac:dyDescent="0.2"/>
    <row r="395" s="16" customFormat="1" x14ac:dyDescent="0.2"/>
    <row r="396" s="16" customFormat="1" x14ac:dyDescent="0.2"/>
    <row r="397" s="16" customFormat="1" x14ac:dyDescent="0.2"/>
    <row r="398" s="16" customFormat="1" x14ac:dyDescent="0.2"/>
    <row r="399" s="16" customFormat="1" x14ac:dyDescent="0.2"/>
    <row r="400" s="16" customFormat="1" x14ac:dyDescent="0.2"/>
    <row r="401" s="16" customFormat="1" x14ac:dyDescent="0.2"/>
    <row r="402" s="16" customFormat="1" x14ac:dyDescent="0.2"/>
    <row r="403" s="16" customFormat="1" x14ac:dyDescent="0.2"/>
    <row r="404" s="16" customFormat="1" x14ac:dyDescent="0.2"/>
    <row r="405" s="16" customFormat="1" x14ac:dyDescent="0.2"/>
    <row r="406" s="16" customFormat="1" x14ac:dyDescent="0.2"/>
    <row r="407" s="16" customFormat="1" x14ac:dyDescent="0.2"/>
    <row r="408" s="16" customFormat="1" x14ac:dyDescent="0.2"/>
    <row r="409" s="16" customFormat="1" x14ac:dyDescent="0.2"/>
    <row r="410" s="16" customFormat="1" x14ac:dyDescent="0.2"/>
    <row r="411" s="16" customFormat="1" x14ac:dyDescent="0.2"/>
    <row r="412" s="16" customFormat="1" x14ac:dyDescent="0.2"/>
    <row r="413" s="16" customFormat="1" x14ac:dyDescent="0.2"/>
    <row r="414" s="16" customFormat="1" x14ac:dyDescent="0.2"/>
    <row r="415" s="16" customFormat="1" x14ac:dyDescent="0.2"/>
    <row r="416" s="16" customFormat="1" x14ac:dyDescent="0.2"/>
    <row r="417" s="16" customFormat="1" x14ac:dyDescent="0.2"/>
    <row r="418" s="16" customFormat="1" x14ac:dyDescent="0.2"/>
    <row r="419" s="16" customFormat="1" x14ac:dyDescent="0.2"/>
    <row r="420" s="16" customFormat="1" x14ac:dyDescent="0.2"/>
    <row r="421" s="16" customFormat="1" x14ac:dyDescent="0.2"/>
    <row r="422" s="16" customFormat="1" x14ac:dyDescent="0.2"/>
    <row r="423" s="16" customFormat="1" x14ac:dyDescent="0.2"/>
    <row r="424" s="16" customFormat="1" x14ac:dyDescent="0.2"/>
    <row r="425" s="16" customFormat="1" x14ac:dyDescent="0.2"/>
    <row r="426" s="16" customFormat="1" x14ac:dyDescent="0.2"/>
    <row r="427" s="16" customFormat="1" x14ac:dyDescent="0.2"/>
    <row r="428" s="16" customFormat="1" x14ac:dyDescent="0.2"/>
    <row r="429" s="16" customFormat="1" x14ac:dyDescent="0.2"/>
    <row r="430" s="16" customFormat="1" x14ac:dyDescent="0.2"/>
    <row r="431" s="16" customFormat="1" x14ac:dyDescent="0.2"/>
    <row r="432" s="16" customFormat="1" x14ac:dyDescent="0.2"/>
    <row r="433" s="16" customFormat="1" x14ac:dyDescent="0.2"/>
    <row r="434" s="16" customFormat="1" x14ac:dyDescent="0.2"/>
    <row r="435" s="16" customFormat="1" x14ac:dyDescent="0.2"/>
    <row r="436" s="16" customFormat="1" x14ac:dyDescent="0.2"/>
    <row r="437" s="16" customFormat="1" x14ac:dyDescent="0.2"/>
    <row r="438" s="16" customFormat="1" x14ac:dyDescent="0.2"/>
    <row r="439" s="16" customFormat="1" x14ac:dyDescent="0.2"/>
    <row r="440" s="16" customFormat="1" x14ac:dyDescent="0.2"/>
    <row r="441" s="16" customFormat="1" x14ac:dyDescent="0.2"/>
    <row r="442" s="16" customFormat="1" x14ac:dyDescent="0.2"/>
    <row r="443" s="16" customFormat="1" x14ac:dyDescent="0.2"/>
    <row r="444" s="16" customFormat="1" x14ac:dyDescent="0.2"/>
    <row r="445" s="16" customFormat="1" x14ac:dyDescent="0.2"/>
    <row r="446" s="16" customFormat="1" x14ac:dyDescent="0.2"/>
    <row r="447" s="16" customFormat="1" x14ac:dyDescent="0.2"/>
    <row r="448" s="16" customFormat="1" x14ac:dyDescent="0.2"/>
    <row r="449" s="16" customFormat="1" x14ac:dyDescent="0.2"/>
    <row r="450" s="16" customFormat="1" x14ac:dyDescent="0.2"/>
    <row r="451" s="16" customFormat="1" x14ac:dyDescent="0.2"/>
    <row r="452" s="16" customFormat="1" x14ac:dyDescent="0.2"/>
    <row r="453" s="16" customFormat="1" x14ac:dyDescent="0.2"/>
    <row r="454" s="16" customFormat="1" x14ac:dyDescent="0.2"/>
    <row r="455" s="16" customFormat="1" x14ac:dyDescent="0.2"/>
    <row r="456" s="16" customFormat="1" x14ac:dyDescent="0.2"/>
    <row r="457" s="16" customFormat="1" x14ac:dyDescent="0.2"/>
    <row r="458" s="16" customFormat="1" x14ac:dyDescent="0.2"/>
    <row r="459" s="16" customFormat="1" x14ac:dyDescent="0.2"/>
    <row r="460" s="16" customFormat="1" x14ac:dyDescent="0.2"/>
    <row r="461" s="16" customFormat="1" x14ac:dyDescent="0.2"/>
    <row r="462" s="16" customFormat="1" x14ac:dyDescent="0.2"/>
    <row r="463" s="16" customFormat="1" x14ac:dyDescent="0.2"/>
    <row r="464" s="16" customFormat="1" x14ac:dyDescent="0.2"/>
    <row r="465" s="16" customFormat="1" x14ac:dyDescent="0.2"/>
    <row r="466" s="16" customFormat="1" x14ac:dyDescent="0.2"/>
    <row r="467" s="16" customFormat="1" x14ac:dyDescent="0.2"/>
    <row r="468" s="16" customFormat="1" x14ac:dyDescent="0.2"/>
    <row r="469" s="16" customFormat="1" x14ac:dyDescent="0.2"/>
    <row r="470" s="16" customFormat="1" x14ac:dyDescent="0.2"/>
    <row r="471" s="16" customFormat="1" x14ac:dyDescent="0.2"/>
    <row r="472" s="16" customFormat="1" x14ac:dyDescent="0.2"/>
    <row r="473" s="16" customFormat="1" x14ac:dyDescent="0.2"/>
    <row r="474" s="16" customFormat="1" x14ac:dyDescent="0.2"/>
    <row r="475" s="16" customFormat="1" x14ac:dyDescent="0.2"/>
    <row r="476" s="16" customFormat="1" x14ac:dyDescent="0.2"/>
    <row r="477" s="16" customFormat="1" x14ac:dyDescent="0.2"/>
    <row r="478" s="16" customFormat="1" x14ac:dyDescent="0.2"/>
    <row r="479" s="16" customFormat="1" x14ac:dyDescent="0.2"/>
    <row r="480" s="16" customFormat="1" x14ac:dyDescent="0.2"/>
    <row r="481" s="16" customFormat="1" x14ac:dyDescent="0.2"/>
    <row r="482" s="16" customFormat="1" x14ac:dyDescent="0.2"/>
    <row r="483" s="16" customFormat="1" x14ac:dyDescent="0.2"/>
    <row r="484" s="16" customFormat="1" x14ac:dyDescent="0.2"/>
    <row r="485" s="16" customFormat="1" x14ac:dyDescent="0.2"/>
    <row r="486" s="16" customFormat="1" x14ac:dyDescent="0.2"/>
    <row r="487" s="16" customFormat="1" x14ac:dyDescent="0.2"/>
    <row r="488" s="16" customFormat="1" x14ac:dyDescent="0.2"/>
    <row r="489" s="16" customFormat="1" x14ac:dyDescent="0.2"/>
    <row r="490" s="16" customFormat="1" x14ac:dyDescent="0.2"/>
    <row r="491" s="16" customFormat="1" x14ac:dyDescent="0.2"/>
    <row r="492" s="16" customFormat="1" x14ac:dyDescent="0.2"/>
    <row r="493" s="16" customFormat="1" x14ac:dyDescent="0.2"/>
    <row r="494" s="16" customFormat="1" x14ac:dyDescent="0.2"/>
    <row r="495" s="16" customFormat="1" x14ac:dyDescent="0.2"/>
    <row r="496" s="16" customFormat="1" x14ac:dyDescent="0.2"/>
    <row r="497" s="16" customFormat="1" x14ac:dyDescent="0.2"/>
    <row r="498" s="16" customFormat="1" x14ac:dyDescent="0.2"/>
    <row r="499" s="16" customFormat="1" x14ac:dyDescent="0.2"/>
    <row r="500" s="16" customFormat="1" x14ac:dyDescent="0.2"/>
    <row r="501" s="16" customFormat="1" x14ac:dyDescent="0.2"/>
    <row r="502" s="16" customFormat="1" x14ac:dyDescent="0.2"/>
    <row r="503" s="16" customFormat="1" x14ac:dyDescent="0.2"/>
    <row r="504" s="16" customFormat="1" x14ac:dyDescent="0.2"/>
    <row r="505" s="16" customFormat="1" x14ac:dyDescent="0.2"/>
    <row r="506" s="16" customFormat="1" x14ac:dyDescent="0.2"/>
    <row r="507" s="16" customFormat="1" x14ac:dyDescent="0.2"/>
    <row r="508" s="16" customFormat="1" x14ac:dyDescent="0.2"/>
    <row r="509" s="16" customFormat="1" x14ac:dyDescent="0.2"/>
    <row r="510" s="16" customFormat="1" x14ac:dyDescent="0.2"/>
    <row r="511" s="16" customFormat="1" x14ac:dyDescent="0.2"/>
    <row r="512" s="16" customFormat="1" x14ac:dyDescent="0.2"/>
    <row r="513" s="16" customFormat="1" x14ac:dyDescent="0.2"/>
    <row r="514" s="16" customFormat="1" x14ac:dyDescent="0.2"/>
    <row r="515" s="16" customFormat="1" x14ac:dyDescent="0.2"/>
    <row r="516" s="16" customFormat="1" x14ac:dyDescent="0.2"/>
    <row r="517" s="16" customFormat="1" x14ac:dyDescent="0.2"/>
    <row r="518" s="16" customFormat="1" x14ac:dyDescent="0.2"/>
    <row r="519" s="16" customFormat="1" x14ac:dyDescent="0.2"/>
    <row r="520" s="16" customFormat="1" x14ac:dyDescent="0.2"/>
    <row r="521" s="16" customFormat="1" x14ac:dyDescent="0.2"/>
    <row r="522" s="16" customFormat="1" x14ac:dyDescent="0.2"/>
    <row r="523" s="16" customFormat="1" x14ac:dyDescent="0.2"/>
    <row r="524" s="16" customFormat="1" x14ac:dyDescent="0.2"/>
    <row r="525" s="16" customFormat="1" x14ac:dyDescent="0.2"/>
    <row r="526" s="16" customFormat="1" x14ac:dyDescent="0.2"/>
    <row r="527" s="16" customFormat="1" x14ac:dyDescent="0.2"/>
    <row r="528" s="16" customFormat="1" x14ac:dyDescent="0.2"/>
    <row r="529" s="16" customFormat="1" x14ac:dyDescent="0.2"/>
    <row r="530" s="16" customFormat="1" x14ac:dyDescent="0.2"/>
    <row r="531" s="16" customFormat="1" x14ac:dyDescent="0.2"/>
    <row r="532" s="16" customFormat="1" x14ac:dyDescent="0.2"/>
    <row r="533" s="16" customFormat="1" x14ac:dyDescent="0.2"/>
    <row r="534" s="16" customFormat="1" x14ac:dyDescent="0.2"/>
    <row r="535" s="16" customFormat="1" x14ac:dyDescent="0.2"/>
    <row r="536" s="16" customFormat="1" x14ac:dyDescent="0.2"/>
    <row r="537" s="16" customFormat="1" x14ac:dyDescent="0.2"/>
    <row r="538" s="16" customFormat="1" x14ac:dyDescent="0.2"/>
    <row r="539" s="16" customFormat="1" x14ac:dyDescent="0.2"/>
    <row r="540" s="16" customFormat="1" x14ac:dyDescent="0.2"/>
    <row r="541" s="16" customFormat="1" x14ac:dyDescent="0.2"/>
    <row r="542" s="16" customFormat="1" x14ac:dyDescent="0.2"/>
    <row r="543" s="16" customFormat="1" x14ac:dyDescent="0.2"/>
    <row r="544" s="16" customFormat="1" x14ac:dyDescent="0.2"/>
    <row r="545" s="16" customFormat="1" x14ac:dyDescent="0.2"/>
    <row r="546" s="16" customFormat="1" x14ac:dyDescent="0.2"/>
    <row r="547" s="16" customFormat="1" x14ac:dyDescent="0.2"/>
    <row r="548" s="16" customFormat="1" x14ac:dyDescent="0.2"/>
    <row r="549" s="16" customFormat="1" x14ac:dyDescent="0.2"/>
    <row r="550" s="16" customFormat="1" x14ac:dyDescent="0.2"/>
    <row r="551" s="16" customFormat="1" x14ac:dyDescent="0.2"/>
    <row r="552" s="16" customFormat="1" x14ac:dyDescent="0.2"/>
    <row r="553" s="16" customFormat="1" x14ac:dyDescent="0.2"/>
    <row r="554" s="16" customFormat="1" x14ac:dyDescent="0.2"/>
    <row r="555" s="16" customFormat="1" x14ac:dyDescent="0.2"/>
    <row r="556" s="16" customFormat="1" x14ac:dyDescent="0.2"/>
    <row r="557" s="16" customFormat="1" x14ac:dyDescent="0.2"/>
    <row r="558" s="16" customFormat="1" x14ac:dyDescent="0.2"/>
    <row r="559" s="16" customFormat="1" x14ac:dyDescent="0.2"/>
    <row r="560" s="16" customFormat="1" x14ac:dyDescent="0.2"/>
    <row r="561" s="16" customFormat="1" x14ac:dyDescent="0.2"/>
    <row r="562" s="16" customFormat="1" x14ac:dyDescent="0.2"/>
    <row r="563" s="16" customFormat="1" x14ac:dyDescent="0.2"/>
    <row r="564" s="16" customFormat="1" x14ac:dyDescent="0.2"/>
    <row r="565" s="16" customFormat="1" x14ac:dyDescent="0.2"/>
    <row r="566" s="16" customFormat="1" x14ac:dyDescent="0.2"/>
    <row r="567" s="16" customFormat="1" x14ac:dyDescent="0.2"/>
    <row r="568" s="16" customFormat="1" x14ac:dyDescent="0.2"/>
    <row r="569" s="16" customFormat="1" x14ac:dyDescent="0.2"/>
    <row r="570" s="16" customFormat="1" x14ac:dyDescent="0.2"/>
    <row r="571" s="16" customFormat="1" x14ac:dyDescent="0.2"/>
    <row r="572" s="16" customFormat="1" x14ac:dyDescent="0.2"/>
    <row r="573" s="16" customFormat="1" x14ac:dyDescent="0.2"/>
    <row r="574" s="16" customFormat="1" x14ac:dyDescent="0.2"/>
    <row r="575" s="16" customFormat="1" x14ac:dyDescent="0.2"/>
    <row r="576" s="16" customFormat="1" x14ac:dyDescent="0.2"/>
    <row r="577" s="16" customFormat="1" x14ac:dyDescent="0.2"/>
    <row r="578" s="16" customFormat="1" x14ac:dyDescent="0.2"/>
    <row r="579" s="16" customFormat="1" x14ac:dyDescent="0.2"/>
    <row r="580" s="16" customFormat="1" x14ac:dyDescent="0.2"/>
    <row r="581" s="16" customFormat="1" x14ac:dyDescent="0.2"/>
    <row r="582" s="16" customFormat="1" x14ac:dyDescent="0.2"/>
    <row r="583" s="16" customFormat="1" x14ac:dyDescent="0.2"/>
    <row r="584" s="16" customFormat="1" x14ac:dyDescent="0.2"/>
    <row r="585" s="16" customFormat="1" x14ac:dyDescent="0.2"/>
    <row r="586" s="16" customFormat="1" x14ac:dyDescent="0.2"/>
    <row r="587" s="16" customFormat="1" x14ac:dyDescent="0.2"/>
    <row r="588" s="16" customFormat="1" x14ac:dyDescent="0.2"/>
    <row r="589" s="16" customFormat="1" x14ac:dyDescent="0.2"/>
    <row r="590" s="16" customFormat="1" x14ac:dyDescent="0.2"/>
    <row r="591" s="16" customFormat="1" x14ac:dyDescent="0.2"/>
    <row r="592" s="16" customFormat="1" x14ac:dyDescent="0.2"/>
    <row r="593" s="16" customFormat="1" x14ac:dyDescent="0.2"/>
    <row r="594" s="16" customFormat="1" x14ac:dyDescent="0.2"/>
    <row r="595" s="16" customFormat="1" x14ac:dyDescent="0.2"/>
    <row r="596" s="16" customFormat="1" x14ac:dyDescent="0.2"/>
    <row r="597" s="16" customFormat="1" x14ac:dyDescent="0.2"/>
    <row r="598" s="16" customFormat="1" x14ac:dyDescent="0.2"/>
    <row r="599" s="16" customFormat="1" x14ac:dyDescent="0.2"/>
    <row r="600" s="16" customFormat="1" x14ac:dyDescent="0.2"/>
    <row r="601" s="16" customFormat="1" x14ac:dyDescent="0.2"/>
    <row r="602" s="16" customFormat="1" x14ac:dyDescent="0.2"/>
    <row r="603" s="16" customFormat="1" x14ac:dyDescent="0.2"/>
    <row r="604" s="16" customFormat="1" x14ac:dyDescent="0.2"/>
    <row r="605" s="16" customFormat="1" x14ac:dyDescent="0.2"/>
    <row r="606" s="16" customFormat="1" x14ac:dyDescent="0.2"/>
    <row r="607" s="16" customFormat="1" x14ac:dyDescent="0.2"/>
    <row r="608" s="16" customFormat="1" x14ac:dyDescent="0.2"/>
    <row r="609" s="16" customFormat="1" x14ac:dyDescent="0.2"/>
    <row r="610" s="16" customFormat="1" x14ac:dyDescent="0.2"/>
    <row r="611" s="16" customFormat="1" x14ac:dyDescent="0.2"/>
    <row r="612" s="16" customFormat="1" x14ac:dyDescent="0.2"/>
    <row r="613" s="16" customFormat="1" x14ac:dyDescent="0.2"/>
    <row r="614" s="16" customFormat="1" x14ac:dyDescent="0.2"/>
    <row r="615" s="16" customFormat="1" x14ac:dyDescent="0.2"/>
    <row r="616" s="16" customFormat="1" x14ac:dyDescent="0.2"/>
    <row r="617" s="16" customFormat="1" x14ac:dyDescent="0.2"/>
    <row r="618" s="16" customFormat="1" x14ac:dyDescent="0.2"/>
    <row r="619" s="16" customFormat="1" x14ac:dyDescent="0.2"/>
    <row r="620" s="16" customFormat="1" x14ac:dyDescent="0.2"/>
    <row r="621" s="16" customFormat="1" x14ac:dyDescent="0.2"/>
    <row r="622" s="16" customFormat="1" x14ac:dyDescent="0.2"/>
    <row r="623" s="16" customFormat="1" x14ac:dyDescent="0.2"/>
    <row r="624" s="16" customFormat="1" x14ac:dyDescent="0.2"/>
    <row r="625" s="16" customFormat="1" x14ac:dyDescent="0.2"/>
    <row r="626" s="16" customFormat="1" x14ac:dyDescent="0.2"/>
    <row r="627" s="16" customFormat="1" x14ac:dyDescent="0.2"/>
    <row r="628" s="16" customFormat="1" x14ac:dyDescent="0.2"/>
    <row r="629" s="16" customFormat="1" x14ac:dyDescent="0.2"/>
    <row r="630" s="16" customFormat="1" x14ac:dyDescent="0.2"/>
    <row r="631" s="16" customFormat="1" x14ac:dyDescent="0.2"/>
    <row r="632" s="16" customFormat="1" x14ac:dyDescent="0.2"/>
    <row r="633" s="16" customFormat="1" x14ac:dyDescent="0.2"/>
    <row r="634" s="16" customFormat="1" x14ac:dyDescent="0.2"/>
    <row r="635" s="16" customFormat="1" x14ac:dyDescent="0.2"/>
    <row r="636" s="16" customFormat="1" x14ac:dyDescent="0.2"/>
    <row r="637" s="16" customFormat="1" x14ac:dyDescent="0.2"/>
    <row r="638" s="16" customFormat="1" x14ac:dyDescent="0.2"/>
    <row r="639" s="16" customFormat="1" x14ac:dyDescent="0.2"/>
    <row r="640" s="16" customFormat="1" x14ac:dyDescent="0.2"/>
    <row r="641" s="16" customFormat="1" x14ac:dyDescent="0.2"/>
    <row r="642" s="16" customFormat="1" x14ac:dyDescent="0.2"/>
    <row r="643" s="16" customFormat="1" x14ac:dyDescent="0.2"/>
    <row r="644" s="16" customFormat="1" x14ac:dyDescent="0.2"/>
    <row r="645" s="16" customFormat="1" x14ac:dyDescent="0.2"/>
    <row r="646" s="16" customFormat="1" x14ac:dyDescent="0.2"/>
    <row r="647" s="16" customFormat="1" x14ac:dyDescent="0.2"/>
    <row r="648" s="16" customFormat="1" x14ac:dyDescent="0.2"/>
    <row r="649" s="16" customFormat="1" x14ac:dyDescent="0.2"/>
    <row r="650" s="16" customFormat="1" x14ac:dyDescent="0.2"/>
    <row r="651" s="16" customFormat="1" x14ac:dyDescent="0.2"/>
    <row r="652" s="16" customFormat="1" x14ac:dyDescent="0.2"/>
    <row r="653" s="16" customFormat="1" x14ac:dyDescent="0.2"/>
    <row r="654" s="16" customFormat="1" x14ac:dyDescent="0.2"/>
    <row r="655" s="16" customFormat="1" x14ac:dyDescent="0.2"/>
    <row r="656" s="16" customFormat="1" x14ac:dyDescent="0.2"/>
    <row r="657" s="16" customFormat="1" x14ac:dyDescent="0.2"/>
    <row r="658" s="16" customFormat="1" x14ac:dyDescent="0.2"/>
    <row r="659" s="16" customFormat="1" x14ac:dyDescent="0.2"/>
    <row r="660" s="16" customFormat="1" x14ac:dyDescent="0.2"/>
    <row r="661" s="16" customFormat="1" x14ac:dyDescent="0.2"/>
    <row r="662" s="16" customFormat="1" x14ac:dyDescent="0.2"/>
    <row r="663" s="16" customFormat="1" x14ac:dyDescent="0.2"/>
    <row r="664" s="16" customFormat="1" x14ac:dyDescent="0.2"/>
    <row r="665" s="16" customFormat="1" x14ac:dyDescent="0.2"/>
    <row r="666" s="16" customFormat="1" x14ac:dyDescent="0.2"/>
    <row r="667" s="16" customFormat="1" x14ac:dyDescent="0.2"/>
    <row r="668" s="16" customFormat="1" x14ac:dyDescent="0.2"/>
    <row r="669" s="16" customFormat="1" x14ac:dyDescent="0.2"/>
    <row r="670" s="16" customFormat="1" x14ac:dyDescent="0.2"/>
    <row r="671" s="16" customFormat="1" x14ac:dyDescent="0.2"/>
    <row r="672" s="16" customFormat="1" x14ac:dyDescent="0.2"/>
    <row r="673" s="16" customFormat="1" x14ac:dyDescent="0.2"/>
    <row r="674" s="16" customFormat="1" x14ac:dyDescent="0.2"/>
    <row r="675" s="16" customFormat="1" x14ac:dyDescent="0.2"/>
    <row r="676" s="16" customFormat="1" x14ac:dyDescent="0.2"/>
    <row r="677" s="16" customFormat="1" x14ac:dyDescent="0.2"/>
    <row r="678" s="16" customFormat="1" x14ac:dyDescent="0.2"/>
    <row r="679" s="16" customFormat="1" x14ac:dyDescent="0.2"/>
    <row r="680" s="16" customFormat="1" x14ac:dyDescent="0.2"/>
    <row r="681" s="16" customFormat="1" x14ac:dyDescent="0.2"/>
    <row r="682" s="16" customFormat="1" x14ac:dyDescent="0.2"/>
    <row r="683" s="16" customFormat="1" x14ac:dyDescent="0.2"/>
    <row r="684" s="16" customFormat="1" x14ac:dyDescent="0.2"/>
    <row r="685" s="16" customFormat="1" x14ac:dyDescent="0.2"/>
    <row r="686" s="16" customFormat="1" x14ac:dyDescent="0.2"/>
    <row r="687" s="16" customFormat="1" x14ac:dyDescent="0.2"/>
    <row r="688" s="16" customFormat="1" x14ac:dyDescent="0.2"/>
    <row r="689" s="16" customFormat="1" x14ac:dyDescent="0.2"/>
    <row r="690" s="16" customFormat="1" x14ac:dyDescent="0.2"/>
    <row r="691" s="16" customFormat="1" x14ac:dyDescent="0.2"/>
    <row r="692" s="16" customFormat="1" x14ac:dyDescent="0.2"/>
    <row r="693" s="16" customFormat="1" x14ac:dyDescent="0.2"/>
    <row r="694" s="16" customFormat="1" x14ac:dyDescent="0.2"/>
    <row r="695" s="16" customFormat="1" x14ac:dyDescent="0.2"/>
    <row r="696" s="16" customFormat="1" x14ac:dyDescent="0.2"/>
    <row r="697" s="16" customFormat="1" x14ac:dyDescent="0.2"/>
    <row r="698" s="16" customFormat="1" x14ac:dyDescent="0.2"/>
    <row r="699" s="16" customFormat="1" x14ac:dyDescent="0.2"/>
    <row r="700" s="16" customFormat="1" x14ac:dyDescent="0.2"/>
    <row r="701" s="16" customFormat="1" x14ac:dyDescent="0.2"/>
    <row r="702" s="16" customFormat="1" x14ac:dyDescent="0.2"/>
    <row r="703" s="16" customFormat="1" x14ac:dyDescent="0.2"/>
    <row r="704" s="16" customFormat="1" x14ac:dyDescent="0.2"/>
    <row r="705" s="16" customFormat="1" x14ac:dyDescent="0.2"/>
    <row r="706" s="16" customFormat="1" x14ac:dyDescent="0.2"/>
    <row r="707" s="16" customFormat="1" x14ac:dyDescent="0.2"/>
    <row r="708" s="16" customFormat="1" x14ac:dyDescent="0.2"/>
    <row r="709" s="16" customFormat="1" x14ac:dyDescent="0.2"/>
    <row r="710" s="16" customFormat="1" x14ac:dyDescent="0.2"/>
    <row r="711" s="16" customFormat="1" x14ac:dyDescent="0.2"/>
    <row r="712" s="16" customFormat="1" x14ac:dyDescent="0.2"/>
    <row r="713" s="16" customFormat="1" x14ac:dyDescent="0.2"/>
    <row r="714" s="16" customFormat="1" x14ac:dyDescent="0.2"/>
    <row r="715" s="16" customFormat="1" x14ac:dyDescent="0.2"/>
    <row r="716" s="16" customFormat="1" x14ac:dyDescent="0.2"/>
    <row r="717" s="16" customFormat="1" x14ac:dyDescent="0.2"/>
    <row r="718" s="16" customFormat="1" x14ac:dyDescent="0.2"/>
    <row r="719" s="16" customFormat="1" x14ac:dyDescent="0.2"/>
    <row r="720" s="16" customFormat="1" x14ac:dyDescent="0.2"/>
    <row r="721" s="16" customFormat="1" x14ac:dyDescent="0.2"/>
    <row r="722" s="16" customFormat="1" x14ac:dyDescent="0.2"/>
    <row r="723" s="16" customFormat="1" x14ac:dyDescent="0.2"/>
    <row r="724" s="16" customFormat="1" x14ac:dyDescent="0.2"/>
    <row r="725" s="16" customFormat="1" x14ac:dyDescent="0.2"/>
    <row r="726" s="16" customFormat="1" x14ac:dyDescent="0.2"/>
    <row r="727" s="16" customFormat="1" x14ac:dyDescent="0.2"/>
    <row r="728" s="16" customFormat="1" x14ac:dyDescent="0.2"/>
    <row r="729" s="16" customFormat="1" x14ac:dyDescent="0.2"/>
    <row r="730" s="16" customFormat="1" x14ac:dyDescent="0.2"/>
    <row r="731" s="16" customFormat="1" x14ac:dyDescent="0.2"/>
    <row r="732" s="16" customFormat="1" x14ac:dyDescent="0.2"/>
    <row r="733" s="16" customFormat="1" x14ac:dyDescent="0.2"/>
    <row r="734" s="16" customFormat="1" x14ac:dyDescent="0.2"/>
    <row r="735" s="16" customFormat="1" x14ac:dyDescent="0.2"/>
    <row r="736" s="16" customFormat="1" x14ac:dyDescent="0.2"/>
    <row r="737" s="16" customFormat="1" x14ac:dyDescent="0.2"/>
    <row r="738" s="16" customFormat="1" x14ac:dyDescent="0.2"/>
    <row r="739" s="16" customFormat="1" x14ac:dyDescent="0.2"/>
    <row r="740" s="16" customFormat="1" x14ac:dyDescent="0.2"/>
    <row r="741" s="16" customFormat="1" x14ac:dyDescent="0.2"/>
    <row r="742" s="16" customFormat="1" x14ac:dyDescent="0.2"/>
    <row r="743" s="16" customFormat="1" x14ac:dyDescent="0.2"/>
    <row r="744" s="16" customFormat="1" x14ac:dyDescent="0.2"/>
    <row r="745" s="16" customFormat="1" x14ac:dyDescent="0.2"/>
    <row r="746" s="16" customFormat="1" x14ac:dyDescent="0.2"/>
    <row r="747" s="16" customFormat="1" x14ac:dyDescent="0.2"/>
    <row r="748" s="16" customFormat="1" x14ac:dyDescent="0.2"/>
    <row r="749" s="16" customFormat="1" x14ac:dyDescent="0.2"/>
    <row r="750" s="16" customFormat="1" x14ac:dyDescent="0.2"/>
    <row r="751" s="16" customFormat="1" x14ac:dyDescent="0.2"/>
    <row r="752" s="16" customFormat="1" x14ac:dyDescent="0.2"/>
    <row r="753" s="16" customFormat="1" x14ac:dyDescent="0.2"/>
    <row r="754" s="16" customFormat="1" x14ac:dyDescent="0.2"/>
    <row r="755" s="16" customFormat="1" x14ac:dyDescent="0.2"/>
    <row r="756" s="16" customFormat="1" x14ac:dyDescent="0.2"/>
    <row r="757" s="16" customFormat="1" x14ac:dyDescent="0.2"/>
    <row r="758" s="16" customFormat="1" x14ac:dyDescent="0.2"/>
    <row r="759" s="16" customFormat="1" x14ac:dyDescent="0.2"/>
    <row r="760" s="16" customFormat="1" x14ac:dyDescent="0.2"/>
    <row r="761" s="16" customFormat="1" x14ac:dyDescent="0.2"/>
    <row r="762" s="16" customFormat="1" x14ac:dyDescent="0.2"/>
    <row r="763" s="16" customFormat="1" x14ac:dyDescent="0.2"/>
    <row r="764" s="16" customFormat="1" x14ac:dyDescent="0.2"/>
    <row r="765" s="16" customFormat="1" x14ac:dyDescent="0.2"/>
    <row r="766" s="16" customFormat="1" x14ac:dyDescent="0.2"/>
    <row r="767" s="16" customFormat="1" x14ac:dyDescent="0.2"/>
    <row r="768" s="16" customFormat="1" x14ac:dyDescent="0.2"/>
    <row r="769" s="16" customFormat="1" x14ac:dyDescent="0.2"/>
    <row r="770" s="16" customFormat="1" x14ac:dyDescent="0.2"/>
    <row r="771" s="16" customFormat="1" x14ac:dyDescent="0.2"/>
    <row r="772" s="16" customFormat="1" x14ac:dyDescent="0.2"/>
    <row r="773" s="16" customFormat="1" x14ac:dyDescent="0.2"/>
    <row r="774" s="16" customFormat="1" x14ac:dyDescent="0.2"/>
    <row r="775" s="16" customFormat="1" x14ac:dyDescent="0.2"/>
    <row r="776" s="16" customFormat="1" x14ac:dyDescent="0.2"/>
    <row r="777" s="16" customFormat="1" x14ac:dyDescent="0.2"/>
    <row r="778" s="16" customFormat="1" x14ac:dyDescent="0.2"/>
    <row r="779" s="16" customFormat="1" x14ac:dyDescent="0.2"/>
    <row r="780" s="16" customFormat="1" x14ac:dyDescent="0.2"/>
    <row r="781" s="16" customFormat="1" x14ac:dyDescent="0.2"/>
    <row r="782" s="16" customFormat="1" x14ac:dyDescent="0.2"/>
    <row r="783" s="16" customFormat="1" x14ac:dyDescent="0.2"/>
    <row r="784" s="16" customFormat="1" x14ac:dyDescent="0.2"/>
    <row r="785" s="16" customFormat="1" x14ac:dyDescent="0.2"/>
    <row r="786" s="16" customFormat="1" x14ac:dyDescent="0.2"/>
    <row r="787" s="16" customFormat="1" x14ac:dyDescent="0.2"/>
    <row r="788" s="16" customFormat="1" x14ac:dyDescent="0.2"/>
    <row r="789" s="16" customFormat="1" x14ac:dyDescent="0.2"/>
    <row r="790" s="16" customFormat="1" x14ac:dyDescent="0.2"/>
    <row r="791" s="16" customFormat="1" x14ac:dyDescent="0.2"/>
    <row r="792" s="16" customFormat="1" x14ac:dyDescent="0.2"/>
    <row r="793" s="16" customFormat="1" x14ac:dyDescent="0.2"/>
    <row r="794" s="16" customFormat="1" x14ac:dyDescent="0.2"/>
    <row r="795" s="16" customFormat="1" x14ac:dyDescent="0.2"/>
    <row r="796" s="16" customFormat="1" x14ac:dyDescent="0.2"/>
    <row r="797" s="16" customFormat="1" x14ac:dyDescent="0.2"/>
    <row r="798" s="16" customFormat="1" x14ac:dyDescent="0.2"/>
    <row r="799" s="16" customFormat="1" x14ac:dyDescent="0.2"/>
    <row r="800" s="16" customFormat="1" x14ac:dyDescent="0.2"/>
    <row r="801" s="16" customFormat="1" x14ac:dyDescent="0.2"/>
    <row r="802" s="16" customFormat="1" x14ac:dyDescent="0.2"/>
    <row r="803" s="16" customFormat="1" x14ac:dyDescent="0.2"/>
    <row r="804" s="16" customFormat="1" x14ac:dyDescent="0.2"/>
    <row r="805" s="16" customFormat="1" x14ac:dyDescent="0.2"/>
    <row r="806" s="16" customFormat="1" x14ac:dyDescent="0.2"/>
    <row r="807" s="16" customFormat="1" x14ac:dyDescent="0.2"/>
    <row r="808" s="16" customFormat="1" x14ac:dyDescent="0.2"/>
    <row r="809" s="16" customFormat="1" x14ac:dyDescent="0.2"/>
    <row r="810" s="16" customFormat="1" x14ac:dyDescent="0.2"/>
    <row r="811" s="16" customFormat="1" x14ac:dyDescent="0.2"/>
    <row r="812" s="16" customFormat="1" x14ac:dyDescent="0.2"/>
    <row r="813" s="16" customFormat="1" x14ac:dyDescent="0.2"/>
    <row r="814" s="16" customFormat="1" x14ac:dyDescent="0.2"/>
    <row r="815" s="16" customFormat="1" x14ac:dyDescent="0.2"/>
    <row r="816" s="16" customFormat="1" x14ac:dyDescent="0.2"/>
    <row r="817" s="16" customFormat="1" x14ac:dyDescent="0.2"/>
    <row r="818" s="16" customFormat="1" x14ac:dyDescent="0.2"/>
    <row r="819" s="16" customFormat="1" x14ac:dyDescent="0.2"/>
    <row r="820" s="16" customFormat="1" x14ac:dyDescent="0.2"/>
    <row r="821" s="16" customFormat="1" x14ac:dyDescent="0.2"/>
    <row r="822" s="16" customFormat="1" x14ac:dyDescent="0.2"/>
    <row r="823" s="16" customFormat="1" x14ac:dyDescent="0.2"/>
    <row r="824" s="16" customFormat="1" x14ac:dyDescent="0.2"/>
    <row r="825" s="16" customFormat="1" x14ac:dyDescent="0.2"/>
    <row r="826" s="16" customFormat="1" x14ac:dyDescent="0.2"/>
    <row r="827" s="16" customFormat="1" x14ac:dyDescent="0.2"/>
    <row r="828" s="16" customFormat="1" x14ac:dyDescent="0.2"/>
    <row r="829" s="16" customFormat="1" x14ac:dyDescent="0.2"/>
    <row r="830" s="16" customFormat="1" x14ac:dyDescent="0.2"/>
    <row r="831" s="16" customFormat="1" x14ac:dyDescent="0.2"/>
    <row r="832" s="16" customFormat="1" x14ac:dyDescent="0.2"/>
    <row r="833" s="16" customFormat="1" x14ac:dyDescent="0.2"/>
    <row r="834" s="16" customFormat="1" x14ac:dyDescent="0.2"/>
    <row r="835" s="16" customFormat="1" x14ac:dyDescent="0.2"/>
    <row r="836" s="16" customFormat="1" x14ac:dyDescent="0.2"/>
    <row r="837" s="16" customFormat="1" x14ac:dyDescent="0.2"/>
    <row r="838" s="16" customFormat="1" x14ac:dyDescent="0.2"/>
    <row r="839" s="16" customFormat="1" x14ac:dyDescent="0.2"/>
    <row r="840" s="16" customFormat="1" x14ac:dyDescent="0.2"/>
    <row r="841" s="16" customFormat="1" x14ac:dyDescent="0.2"/>
    <row r="842" s="16" customFormat="1" x14ac:dyDescent="0.2"/>
    <row r="843" s="16" customFormat="1" x14ac:dyDescent="0.2"/>
    <row r="844" s="16" customFormat="1" x14ac:dyDescent="0.2"/>
    <row r="845" s="16" customFormat="1" x14ac:dyDescent="0.2"/>
    <row r="846" s="16" customFormat="1" x14ac:dyDescent="0.2"/>
    <row r="847" s="16" customFormat="1" x14ac:dyDescent="0.2"/>
    <row r="848" s="16" customFormat="1" x14ac:dyDescent="0.2"/>
    <row r="849" s="16" customFormat="1" x14ac:dyDescent="0.2"/>
    <row r="850" s="16" customFormat="1" x14ac:dyDescent="0.2"/>
    <row r="851" s="16" customFormat="1" x14ac:dyDescent="0.2"/>
    <row r="852" s="16" customFormat="1" x14ac:dyDescent="0.2"/>
    <row r="853" s="16" customFormat="1" x14ac:dyDescent="0.2"/>
    <row r="854" s="16" customFormat="1" x14ac:dyDescent="0.2"/>
    <row r="855" s="16" customFormat="1" x14ac:dyDescent="0.2"/>
    <row r="856" s="16" customFormat="1" x14ac:dyDescent="0.2"/>
    <row r="857" s="16" customFormat="1" x14ac:dyDescent="0.2"/>
    <row r="858" s="16" customFormat="1" x14ac:dyDescent="0.2"/>
    <row r="859" s="16" customFormat="1" x14ac:dyDescent="0.2"/>
    <row r="860" s="16" customFormat="1" x14ac:dyDescent="0.2"/>
    <row r="861" s="16" customFormat="1" x14ac:dyDescent="0.2"/>
    <row r="862" s="16" customFormat="1" x14ac:dyDescent="0.2"/>
    <row r="863" s="16" customFormat="1" x14ac:dyDescent="0.2"/>
    <row r="864" s="16" customFormat="1" x14ac:dyDescent="0.2"/>
    <row r="865" s="16" customFormat="1" x14ac:dyDescent="0.2"/>
    <row r="866" s="16" customFormat="1" x14ac:dyDescent="0.2"/>
    <row r="867" s="16" customFormat="1" x14ac:dyDescent="0.2"/>
    <row r="868" s="16" customFormat="1" x14ac:dyDescent="0.2"/>
    <row r="869" s="16" customFormat="1" x14ac:dyDescent="0.2"/>
    <row r="870" s="16" customFormat="1" x14ac:dyDescent="0.2"/>
    <row r="871" s="16" customFormat="1" x14ac:dyDescent="0.2"/>
    <row r="872" s="16" customFormat="1" x14ac:dyDescent="0.2"/>
    <row r="873" s="16" customFormat="1" x14ac:dyDescent="0.2"/>
    <row r="874" s="16" customFormat="1" x14ac:dyDescent="0.2"/>
    <row r="875" s="16" customFormat="1" x14ac:dyDescent="0.2"/>
    <row r="876" s="16" customFormat="1" x14ac:dyDescent="0.2"/>
    <row r="877" s="16" customFormat="1" x14ac:dyDescent="0.2"/>
    <row r="878" s="16" customFormat="1" x14ac:dyDescent="0.2"/>
    <row r="879" s="16" customFormat="1" x14ac:dyDescent="0.2"/>
    <row r="880" s="16" customFormat="1" x14ac:dyDescent="0.2"/>
    <row r="881" s="16" customFormat="1" x14ac:dyDescent="0.2"/>
    <row r="882" s="16" customFormat="1" x14ac:dyDescent="0.2"/>
    <row r="883" s="16" customFormat="1" x14ac:dyDescent="0.2"/>
    <row r="884" s="16" customFormat="1" x14ac:dyDescent="0.2"/>
    <row r="885" s="16" customFormat="1" x14ac:dyDescent="0.2"/>
    <row r="886" s="16" customFormat="1" x14ac:dyDescent="0.2"/>
    <row r="887" s="16" customFormat="1" x14ac:dyDescent="0.2"/>
    <row r="888" s="16" customFormat="1" x14ac:dyDescent="0.2"/>
    <row r="889" s="16" customFormat="1" x14ac:dyDescent="0.2"/>
    <row r="890" s="16" customFormat="1" x14ac:dyDescent="0.2"/>
    <row r="891" s="16" customFormat="1" x14ac:dyDescent="0.2"/>
    <row r="892" s="16" customFormat="1" x14ac:dyDescent="0.2"/>
    <row r="893" s="16" customFormat="1" x14ac:dyDescent="0.2"/>
    <row r="894" s="16" customFormat="1" x14ac:dyDescent="0.2"/>
    <row r="895" s="16" customFormat="1" x14ac:dyDescent="0.2"/>
    <row r="896" s="16" customFormat="1" x14ac:dyDescent="0.2"/>
    <row r="897" s="16" customFormat="1" x14ac:dyDescent="0.2"/>
    <row r="898" s="16" customFormat="1" x14ac:dyDescent="0.2"/>
    <row r="899" s="16" customFormat="1" x14ac:dyDescent="0.2"/>
    <row r="900" s="16" customFormat="1" x14ac:dyDescent="0.2"/>
    <row r="901" s="16" customFormat="1" x14ac:dyDescent="0.2"/>
    <row r="902" s="16" customFormat="1" x14ac:dyDescent="0.2"/>
    <row r="903" s="16" customFormat="1" x14ac:dyDescent="0.2"/>
    <row r="904" s="16" customFormat="1" x14ac:dyDescent="0.2"/>
    <row r="905" s="16" customFormat="1" x14ac:dyDescent="0.2"/>
    <row r="906" s="16" customFormat="1" x14ac:dyDescent="0.2"/>
    <row r="907" s="16" customFormat="1" x14ac:dyDescent="0.2"/>
    <row r="908" s="16" customFormat="1" x14ac:dyDescent="0.2"/>
    <row r="909" s="16" customFormat="1" x14ac:dyDescent="0.2"/>
    <row r="910" s="16" customFormat="1" x14ac:dyDescent="0.2"/>
    <row r="911" s="16" customFormat="1" x14ac:dyDescent="0.2"/>
    <row r="912" s="16" customFormat="1" x14ac:dyDescent="0.2"/>
    <row r="913" s="16" customFormat="1" x14ac:dyDescent="0.2"/>
    <row r="914" s="16" customFormat="1" x14ac:dyDescent="0.2"/>
    <row r="915" s="16" customFormat="1" x14ac:dyDescent="0.2"/>
    <row r="916" s="16" customFormat="1" x14ac:dyDescent="0.2"/>
    <row r="917" s="16" customFormat="1" x14ac:dyDescent="0.2"/>
    <row r="918" s="16" customFormat="1" x14ac:dyDescent="0.2"/>
    <row r="919" s="16" customFormat="1" x14ac:dyDescent="0.2"/>
    <row r="920" s="16" customFormat="1" x14ac:dyDescent="0.2"/>
    <row r="921" s="16" customFormat="1" x14ac:dyDescent="0.2"/>
    <row r="922" s="16" customFormat="1" x14ac:dyDescent="0.2"/>
    <row r="923" s="16" customFormat="1" x14ac:dyDescent="0.2"/>
    <row r="924" s="16" customFormat="1" x14ac:dyDescent="0.2"/>
    <row r="925" s="16" customFormat="1" x14ac:dyDescent="0.2"/>
    <row r="926" s="16" customFormat="1" x14ac:dyDescent="0.2"/>
    <row r="927" s="16" customFormat="1" x14ac:dyDescent="0.2"/>
    <row r="928" s="16" customFormat="1" x14ac:dyDescent="0.2"/>
    <row r="929" s="16" customFormat="1" x14ac:dyDescent="0.2"/>
    <row r="930" s="16" customFormat="1" x14ac:dyDescent="0.2"/>
    <row r="931" s="16" customFormat="1" x14ac:dyDescent="0.2"/>
    <row r="932" s="16" customFormat="1" x14ac:dyDescent="0.2"/>
    <row r="933" s="16" customFormat="1" x14ac:dyDescent="0.2"/>
    <row r="934" s="16" customFormat="1" x14ac:dyDescent="0.2"/>
    <row r="935" s="16" customFormat="1" x14ac:dyDescent="0.2"/>
    <row r="936" s="16" customFormat="1" x14ac:dyDescent="0.2"/>
    <row r="937" s="16" customFormat="1" x14ac:dyDescent="0.2"/>
    <row r="938" s="16" customFormat="1" x14ac:dyDescent="0.2"/>
    <row r="939" s="16" customFormat="1" x14ac:dyDescent="0.2"/>
    <row r="940" s="16" customFormat="1" x14ac:dyDescent="0.2"/>
    <row r="941" s="16" customFormat="1" x14ac:dyDescent="0.2"/>
    <row r="942" s="16" customFormat="1" x14ac:dyDescent="0.2"/>
    <row r="943" s="16" customFormat="1" x14ac:dyDescent="0.2"/>
    <row r="944" s="16" customFormat="1" x14ac:dyDescent="0.2"/>
    <row r="945" s="16" customFormat="1" x14ac:dyDescent="0.2"/>
    <row r="946" s="16" customFormat="1" x14ac:dyDescent="0.2"/>
    <row r="947" s="16" customFormat="1" x14ac:dyDescent="0.2"/>
    <row r="948" s="16" customFormat="1" x14ac:dyDescent="0.2"/>
    <row r="949" s="16" customFormat="1" x14ac:dyDescent="0.2"/>
    <row r="950" s="16" customFormat="1" x14ac:dyDescent="0.2"/>
    <row r="951" s="16" customFormat="1" x14ac:dyDescent="0.2"/>
    <row r="952" s="16" customFormat="1" x14ac:dyDescent="0.2"/>
    <row r="953" s="16" customFormat="1" x14ac:dyDescent="0.2"/>
    <row r="954" s="16" customFormat="1" x14ac:dyDescent="0.2"/>
    <row r="955" s="16" customFormat="1" x14ac:dyDescent="0.2"/>
    <row r="956" s="16" customFormat="1" x14ac:dyDescent="0.2"/>
    <row r="957" s="16" customFormat="1" x14ac:dyDescent="0.2"/>
    <row r="958" s="16" customFormat="1" x14ac:dyDescent="0.2"/>
    <row r="959" s="16" customFormat="1" x14ac:dyDescent="0.2"/>
    <row r="960" s="16" customFormat="1" x14ac:dyDescent="0.2"/>
    <row r="961" s="16" customFormat="1" x14ac:dyDescent="0.2"/>
    <row r="962" s="16" customFormat="1" x14ac:dyDescent="0.2"/>
    <row r="963" s="16" customFormat="1" x14ac:dyDescent="0.2"/>
    <row r="964" s="16" customFormat="1" x14ac:dyDescent="0.2"/>
    <row r="965" s="16" customFormat="1" x14ac:dyDescent="0.2"/>
    <row r="966" s="16" customFormat="1" x14ac:dyDescent="0.2"/>
    <row r="967" s="16" customFormat="1" x14ac:dyDescent="0.2"/>
    <row r="968" s="16" customFormat="1" x14ac:dyDescent="0.2"/>
    <row r="969" s="16" customFormat="1" x14ac:dyDescent="0.2"/>
    <row r="970" s="16" customFormat="1" x14ac:dyDescent="0.2"/>
    <row r="971" s="16" customFormat="1" x14ac:dyDescent="0.2"/>
    <row r="972" s="16" customFormat="1" x14ac:dyDescent="0.2"/>
    <row r="973" s="16" customFormat="1" x14ac:dyDescent="0.2"/>
    <row r="974" s="16" customFormat="1" x14ac:dyDescent="0.2"/>
    <row r="975" s="16" customFormat="1" x14ac:dyDescent="0.2"/>
    <row r="976" s="16" customFormat="1" x14ac:dyDescent="0.2"/>
    <row r="977" s="16" customFormat="1" x14ac:dyDescent="0.2"/>
    <row r="978" s="16" customFormat="1" x14ac:dyDescent="0.2"/>
    <row r="979" s="16" customFormat="1" x14ac:dyDescent="0.2"/>
    <row r="980" s="16" customFormat="1" x14ac:dyDescent="0.2"/>
    <row r="981" s="16" customFormat="1" x14ac:dyDescent="0.2"/>
    <row r="982" s="16" customFormat="1" x14ac:dyDescent="0.2"/>
    <row r="983" s="16" customFormat="1" x14ac:dyDescent="0.2"/>
    <row r="984" s="16" customFormat="1" x14ac:dyDescent="0.2"/>
    <row r="985" s="16" customFormat="1" x14ac:dyDescent="0.2"/>
    <row r="986" s="16" customFormat="1" x14ac:dyDescent="0.2"/>
    <row r="987" s="16" customFormat="1" x14ac:dyDescent="0.2"/>
    <row r="988" s="16" customFormat="1" x14ac:dyDescent="0.2"/>
    <row r="989" s="16" customFormat="1" x14ac:dyDescent="0.2"/>
    <row r="990" s="16" customFormat="1" x14ac:dyDescent="0.2"/>
    <row r="991" s="16" customFormat="1" x14ac:dyDescent="0.2"/>
    <row r="992" s="16" customFormat="1" x14ac:dyDescent="0.2"/>
    <row r="993" s="16" customFormat="1" x14ac:dyDescent="0.2"/>
    <row r="994" s="16" customFormat="1" x14ac:dyDescent="0.2"/>
    <row r="995" s="16" customFormat="1" x14ac:dyDescent="0.2"/>
    <row r="996" s="16" customFormat="1" x14ac:dyDescent="0.2"/>
    <row r="997" s="16" customFormat="1" x14ac:dyDescent="0.2"/>
    <row r="998" s="16" customFormat="1" x14ac:dyDescent="0.2"/>
    <row r="999" s="16" customFormat="1" x14ac:dyDescent="0.2"/>
    <row r="1000" s="16" customFormat="1" x14ac:dyDescent="0.2"/>
    <row r="1001" s="16" customFormat="1" x14ac:dyDescent="0.2"/>
    <row r="1002" s="16" customFormat="1" x14ac:dyDescent="0.2"/>
    <row r="1003" s="16" customFormat="1" x14ac:dyDescent="0.2"/>
    <row r="1004" s="16" customFormat="1" x14ac:dyDescent="0.2"/>
    <row r="1005" s="16" customFormat="1" x14ac:dyDescent="0.2"/>
    <row r="1006" s="16" customFormat="1" x14ac:dyDescent="0.2"/>
    <row r="1007" s="16" customFormat="1" x14ac:dyDescent="0.2"/>
    <row r="1008" s="16" customFormat="1" x14ac:dyDescent="0.2"/>
    <row r="1009" s="16" customFormat="1" x14ac:dyDescent="0.2"/>
    <row r="1010" s="16" customFormat="1" x14ac:dyDescent="0.2"/>
    <row r="1011" s="16" customFormat="1" x14ac:dyDescent="0.2"/>
    <row r="1012" s="16" customFormat="1" x14ac:dyDescent="0.2"/>
    <row r="1013" s="16" customFormat="1" x14ac:dyDescent="0.2"/>
    <row r="1014" s="16" customFormat="1" x14ac:dyDescent="0.2"/>
    <row r="1015" s="16" customFormat="1" x14ac:dyDescent="0.2"/>
    <row r="1016" s="16" customFormat="1" x14ac:dyDescent="0.2"/>
    <row r="1017" s="16" customFormat="1" x14ac:dyDescent="0.2"/>
    <row r="1018" s="16" customFormat="1" x14ac:dyDescent="0.2"/>
    <row r="1019" s="16" customFormat="1" x14ac:dyDescent="0.2"/>
    <row r="1020" s="16" customFormat="1" x14ac:dyDescent="0.2"/>
    <row r="1021" s="16" customFormat="1" x14ac:dyDescent="0.2"/>
    <row r="1022" s="16" customFormat="1" x14ac:dyDescent="0.2"/>
    <row r="1023" s="16" customFormat="1" x14ac:dyDescent="0.2"/>
    <row r="1024" s="16" customFormat="1" x14ac:dyDescent="0.2"/>
    <row r="1025" s="16" customFormat="1" x14ac:dyDescent="0.2"/>
    <row r="1026" s="16" customFormat="1" x14ac:dyDescent="0.2"/>
    <row r="1027" s="16" customFormat="1" x14ac:dyDescent="0.2"/>
    <row r="1028" s="16" customFormat="1" x14ac:dyDescent="0.2"/>
    <row r="1029" s="16" customFormat="1" x14ac:dyDescent="0.2"/>
    <row r="1030" s="16" customFormat="1" x14ac:dyDescent="0.2"/>
    <row r="1031" s="16" customFormat="1" x14ac:dyDescent="0.2"/>
    <row r="1032" s="16" customFormat="1" x14ac:dyDescent="0.2"/>
    <row r="1033" s="16" customFormat="1" x14ac:dyDescent="0.2"/>
    <row r="1034" s="16" customFormat="1" x14ac:dyDescent="0.2"/>
    <row r="1035" s="16" customFormat="1" x14ac:dyDescent="0.2"/>
    <row r="1036" s="16" customFormat="1" x14ac:dyDescent="0.2"/>
    <row r="1037" s="16" customFormat="1" x14ac:dyDescent="0.2"/>
    <row r="1038" s="16" customFormat="1" x14ac:dyDescent="0.2"/>
    <row r="1039" s="16" customFormat="1" x14ac:dyDescent="0.2"/>
    <row r="1040" s="16" customFormat="1" x14ac:dyDescent="0.2"/>
    <row r="1041" s="16" customFormat="1" x14ac:dyDescent="0.2"/>
    <row r="1042" s="16" customFormat="1" x14ac:dyDescent="0.2"/>
    <row r="1043" s="16" customFormat="1" x14ac:dyDescent="0.2"/>
    <row r="1044" s="16" customFormat="1" x14ac:dyDescent="0.2"/>
    <row r="1045" s="16" customFormat="1" x14ac:dyDescent="0.2"/>
    <row r="1046" s="16" customFormat="1" x14ac:dyDescent="0.2"/>
    <row r="1047" s="16" customFormat="1" x14ac:dyDescent="0.2"/>
    <row r="1048" s="16" customFormat="1" x14ac:dyDescent="0.2"/>
    <row r="1049" s="16" customFormat="1" x14ac:dyDescent="0.2"/>
    <row r="1050" s="16" customFormat="1" x14ac:dyDescent="0.2"/>
    <row r="1051" s="16" customFormat="1" x14ac:dyDescent="0.2"/>
    <row r="1052" s="16" customFormat="1" x14ac:dyDescent="0.2"/>
    <row r="1053" s="16" customFormat="1" x14ac:dyDescent="0.2"/>
    <row r="1054" s="16" customFormat="1" x14ac:dyDescent="0.2"/>
    <row r="1055" s="16" customFormat="1" x14ac:dyDescent="0.2"/>
    <row r="1056" s="16" customFormat="1" x14ac:dyDescent="0.2"/>
    <row r="1057" s="16" customFormat="1" x14ac:dyDescent="0.2"/>
    <row r="1058" s="16" customFormat="1" x14ac:dyDescent="0.2"/>
    <row r="1059" s="16" customFormat="1" x14ac:dyDescent="0.2"/>
    <row r="1060" s="16" customFormat="1" x14ac:dyDescent="0.2"/>
    <row r="1061" s="16" customFormat="1" x14ac:dyDescent="0.2"/>
    <row r="1062" s="16" customFormat="1" x14ac:dyDescent="0.2"/>
    <row r="1063" s="16" customFormat="1" x14ac:dyDescent="0.2"/>
    <row r="1064" s="16" customFormat="1" x14ac:dyDescent="0.2"/>
    <row r="1065" s="16" customFormat="1" x14ac:dyDescent="0.2"/>
    <row r="1066" s="16" customFormat="1" x14ac:dyDescent="0.2"/>
    <row r="1067" s="16" customFormat="1" x14ac:dyDescent="0.2"/>
    <row r="1068" s="16" customFormat="1" x14ac:dyDescent="0.2"/>
    <row r="1069" s="16" customFormat="1" x14ac:dyDescent="0.2"/>
    <row r="1070" s="16" customFormat="1" x14ac:dyDescent="0.2"/>
    <row r="1071" s="16" customFormat="1" x14ac:dyDescent="0.2"/>
    <row r="1072" s="16" customFormat="1" x14ac:dyDescent="0.2"/>
    <row r="1073" s="16" customFormat="1" x14ac:dyDescent="0.2"/>
    <row r="1074" s="16" customFormat="1" x14ac:dyDescent="0.2"/>
    <row r="1075" s="16" customFormat="1" x14ac:dyDescent="0.2"/>
    <row r="1076" s="16" customFormat="1" x14ac:dyDescent="0.2"/>
    <row r="1077" s="16" customFormat="1" x14ac:dyDescent="0.2"/>
    <row r="1078" s="16" customFormat="1" x14ac:dyDescent="0.2"/>
    <row r="1079" s="16" customFormat="1" x14ac:dyDescent="0.2"/>
    <row r="1080" s="16" customFormat="1" x14ac:dyDescent="0.2"/>
    <row r="1081" s="16" customFormat="1" x14ac:dyDescent="0.2"/>
    <row r="1082" s="16" customFormat="1" x14ac:dyDescent="0.2"/>
    <row r="1083" s="16" customFormat="1" x14ac:dyDescent="0.2"/>
    <row r="1084" s="16" customFormat="1" x14ac:dyDescent="0.2"/>
    <row r="1085" s="16" customFormat="1" x14ac:dyDescent="0.2"/>
    <row r="1086" s="16" customFormat="1" x14ac:dyDescent="0.2"/>
    <row r="1087" s="16" customFormat="1" x14ac:dyDescent="0.2"/>
    <row r="1088" s="16" customFormat="1" x14ac:dyDescent="0.2"/>
    <row r="1089" s="16" customFormat="1" x14ac:dyDescent="0.2"/>
    <row r="1090" s="16" customFormat="1" x14ac:dyDescent="0.2"/>
    <row r="1091" s="16" customFormat="1" x14ac:dyDescent="0.2"/>
    <row r="1092" s="16" customFormat="1" x14ac:dyDescent="0.2"/>
    <row r="1093" s="16" customFormat="1" x14ac:dyDescent="0.2"/>
    <row r="1094" s="16" customFormat="1" x14ac:dyDescent="0.2"/>
    <row r="1095" s="16" customFormat="1" x14ac:dyDescent="0.2"/>
    <row r="1096" s="16" customFormat="1" x14ac:dyDescent="0.2"/>
    <row r="1097" s="16" customFormat="1" x14ac:dyDescent="0.2"/>
    <row r="1098" s="16" customFormat="1" x14ac:dyDescent="0.2"/>
    <row r="1099" s="16" customFormat="1" x14ac:dyDescent="0.2"/>
    <row r="1100" s="16" customFormat="1" x14ac:dyDescent="0.2"/>
    <row r="1101" s="16" customFormat="1" x14ac:dyDescent="0.2"/>
    <row r="1102" s="16" customFormat="1" x14ac:dyDescent="0.2"/>
    <row r="1103" s="16" customFormat="1" x14ac:dyDescent="0.2"/>
    <row r="1104" s="16" customFormat="1" x14ac:dyDescent="0.2"/>
    <row r="1105" s="16" customFormat="1" x14ac:dyDescent="0.2"/>
    <row r="1106" s="16" customFormat="1" x14ac:dyDescent="0.2"/>
    <row r="1107" s="16" customFormat="1" x14ac:dyDescent="0.2"/>
    <row r="1108" s="16" customFormat="1" x14ac:dyDescent="0.2"/>
    <row r="1109" s="16" customFormat="1" x14ac:dyDescent="0.2"/>
    <row r="1110" s="16" customFormat="1" x14ac:dyDescent="0.2"/>
    <row r="1111" s="16" customFormat="1" x14ac:dyDescent="0.2"/>
    <row r="1112" s="16" customFormat="1" x14ac:dyDescent="0.2"/>
    <row r="1113" s="16" customFormat="1" x14ac:dyDescent="0.2"/>
    <row r="1114" s="16" customFormat="1" x14ac:dyDescent="0.2"/>
    <row r="1115" s="16" customFormat="1" x14ac:dyDescent="0.2"/>
    <row r="1116" s="16" customFormat="1" x14ac:dyDescent="0.2"/>
    <row r="1117" s="16" customFormat="1" x14ac:dyDescent="0.2"/>
    <row r="1118" s="16" customFormat="1" x14ac:dyDescent="0.2"/>
    <row r="1119" s="16" customFormat="1" x14ac:dyDescent="0.2"/>
    <row r="1120" s="16" customFormat="1" x14ac:dyDescent="0.2"/>
    <row r="1121" s="16" customFormat="1" x14ac:dyDescent="0.2"/>
    <row r="1122" s="16" customFormat="1" x14ac:dyDescent="0.2"/>
    <row r="1123" s="16" customFormat="1" x14ac:dyDescent="0.2"/>
    <row r="1124" s="16" customFormat="1" x14ac:dyDescent="0.2"/>
    <row r="1125" s="16" customFormat="1" x14ac:dyDescent="0.2"/>
    <row r="1126" s="16" customFormat="1" x14ac:dyDescent="0.2"/>
    <row r="1127" s="16" customFormat="1" x14ac:dyDescent="0.2"/>
    <row r="1128" s="16" customFormat="1" x14ac:dyDescent="0.2"/>
    <row r="1129" s="16" customFormat="1" x14ac:dyDescent="0.2"/>
    <row r="1130" s="16" customFormat="1" x14ac:dyDescent="0.2"/>
    <row r="1131" s="16" customFormat="1" x14ac:dyDescent="0.2"/>
    <row r="1132" s="16" customFormat="1" x14ac:dyDescent="0.2"/>
    <row r="1133" s="16" customFormat="1" x14ac:dyDescent="0.2"/>
    <row r="1134" s="16" customFormat="1" x14ac:dyDescent="0.2"/>
    <row r="1135" s="16" customFormat="1" x14ac:dyDescent="0.2"/>
    <row r="1136" s="16" customFormat="1" x14ac:dyDescent="0.2"/>
    <row r="1137" s="16" customFormat="1" x14ac:dyDescent="0.2"/>
    <row r="1138" s="16" customFormat="1" x14ac:dyDescent="0.2"/>
    <row r="1139" s="16" customFormat="1" x14ac:dyDescent="0.2"/>
    <row r="1140" s="16" customFormat="1" x14ac:dyDescent="0.2"/>
    <row r="1141" s="16" customFormat="1" x14ac:dyDescent="0.2"/>
    <row r="1142" s="16" customFormat="1" x14ac:dyDescent="0.2"/>
    <row r="1143" s="16" customFormat="1" x14ac:dyDescent="0.2"/>
    <row r="1144" s="16" customFormat="1" x14ac:dyDescent="0.2"/>
    <row r="1145" s="16" customFormat="1" x14ac:dyDescent="0.2"/>
    <row r="1146" s="16" customFormat="1" x14ac:dyDescent="0.2"/>
    <row r="1147" s="16" customFormat="1" x14ac:dyDescent="0.2"/>
    <row r="1148" s="16" customFormat="1" x14ac:dyDescent="0.2"/>
    <row r="1149" s="16" customFormat="1" x14ac:dyDescent="0.2"/>
    <row r="1150" s="16" customFormat="1" x14ac:dyDescent="0.2"/>
    <row r="1151" s="16" customFormat="1" x14ac:dyDescent="0.2"/>
    <row r="1152" s="16" customFormat="1" x14ac:dyDescent="0.2"/>
    <row r="1153" s="16" customFormat="1" x14ac:dyDescent="0.2"/>
    <row r="1154" s="16" customFormat="1" x14ac:dyDescent="0.2"/>
    <row r="1155" s="16" customFormat="1" x14ac:dyDescent="0.2"/>
    <row r="1156" s="16" customFormat="1" x14ac:dyDescent="0.2"/>
    <row r="1157" s="16" customFormat="1" x14ac:dyDescent="0.2"/>
    <row r="1158" s="16" customFormat="1" x14ac:dyDescent="0.2"/>
    <row r="1159" s="16" customFormat="1" x14ac:dyDescent="0.2"/>
    <row r="1160" s="16" customFormat="1" x14ac:dyDescent="0.2"/>
    <row r="1161" s="16" customFormat="1" x14ac:dyDescent="0.2"/>
    <row r="1162" s="16" customFormat="1" x14ac:dyDescent="0.2"/>
    <row r="1163" s="16" customFormat="1" x14ac:dyDescent="0.2"/>
    <row r="1164" s="16" customFormat="1" x14ac:dyDescent="0.2"/>
    <row r="1165" s="16" customFormat="1" x14ac:dyDescent="0.2"/>
    <row r="1166" s="16" customFormat="1" x14ac:dyDescent="0.2"/>
    <row r="1167" s="16" customFormat="1" x14ac:dyDescent="0.2"/>
    <row r="1168" s="16" customFormat="1" x14ac:dyDescent="0.2"/>
    <row r="1169" s="16" customFormat="1" x14ac:dyDescent="0.2"/>
    <row r="1170" s="16" customFormat="1" x14ac:dyDescent="0.2"/>
    <row r="1171" s="16" customFormat="1" x14ac:dyDescent="0.2"/>
    <row r="1172" s="16" customFormat="1" x14ac:dyDescent="0.2"/>
    <row r="1173" s="16" customFormat="1" x14ac:dyDescent="0.2"/>
    <row r="1174" s="16" customFormat="1" x14ac:dyDescent="0.2"/>
    <row r="1175" s="16" customFormat="1" x14ac:dyDescent="0.2"/>
    <row r="1176" s="16" customFormat="1" x14ac:dyDescent="0.2"/>
    <row r="1177" s="16" customFormat="1" x14ac:dyDescent="0.2"/>
    <row r="1178" s="16" customFormat="1" x14ac:dyDescent="0.2"/>
    <row r="1179" s="16" customFormat="1" x14ac:dyDescent="0.2"/>
    <row r="1180" s="16" customFormat="1" x14ac:dyDescent="0.2"/>
    <row r="1181" s="16" customFormat="1" x14ac:dyDescent="0.2"/>
    <row r="1182" s="16" customFormat="1" x14ac:dyDescent="0.2"/>
    <row r="1183" s="16" customFormat="1" x14ac:dyDescent="0.2"/>
    <row r="1184" s="16" customFormat="1" x14ac:dyDescent="0.2"/>
    <row r="1185" s="16" customFormat="1" x14ac:dyDescent="0.2"/>
    <row r="1186" s="16" customFormat="1" x14ac:dyDescent="0.2"/>
    <row r="1187" s="16" customFormat="1" x14ac:dyDescent="0.2"/>
    <row r="1188" s="16" customFormat="1" x14ac:dyDescent="0.2"/>
    <row r="1189" s="16" customFormat="1" x14ac:dyDescent="0.2"/>
    <row r="1190" s="16" customFormat="1" x14ac:dyDescent="0.2"/>
    <row r="1191" s="16" customFormat="1" x14ac:dyDescent="0.2"/>
    <row r="1192" s="16" customFormat="1" x14ac:dyDescent="0.2"/>
    <row r="1193" s="16" customFormat="1" x14ac:dyDescent="0.2"/>
    <row r="1194" s="16" customFormat="1" x14ac:dyDescent="0.2"/>
    <row r="1195" s="16" customFormat="1" x14ac:dyDescent="0.2"/>
    <row r="1196" s="16" customFormat="1" x14ac:dyDescent="0.2"/>
    <row r="1197" s="16" customFormat="1" x14ac:dyDescent="0.2"/>
    <row r="1198" s="16" customFormat="1" x14ac:dyDescent="0.2"/>
    <row r="1199" s="16" customFormat="1" x14ac:dyDescent="0.2"/>
    <row r="1200" s="16" customFormat="1" x14ac:dyDescent="0.2"/>
    <row r="1201" s="16" customFormat="1" x14ac:dyDescent="0.2"/>
    <row r="1202" s="16" customFormat="1" x14ac:dyDescent="0.2"/>
    <row r="1203" s="16" customFormat="1" x14ac:dyDescent="0.2"/>
    <row r="1204" s="16" customFormat="1" x14ac:dyDescent="0.2"/>
    <row r="1205" s="16" customFormat="1" x14ac:dyDescent="0.2"/>
    <row r="1206" s="16" customFormat="1" x14ac:dyDescent="0.2"/>
    <row r="1207" s="16" customFormat="1" x14ac:dyDescent="0.2"/>
    <row r="1208" s="16" customFormat="1" x14ac:dyDescent="0.2"/>
    <row r="1209" s="16" customFormat="1" x14ac:dyDescent="0.2"/>
    <row r="1210" s="16" customFormat="1" x14ac:dyDescent="0.2"/>
    <row r="1211" s="16" customFormat="1" x14ac:dyDescent="0.2"/>
    <row r="1212" s="16" customFormat="1" x14ac:dyDescent="0.2"/>
    <row r="1213" s="16" customFormat="1" x14ac:dyDescent="0.2"/>
    <row r="1214" s="16" customFormat="1" x14ac:dyDescent="0.2"/>
    <row r="1215" s="16" customFormat="1" x14ac:dyDescent="0.2"/>
    <row r="1216" s="16" customFormat="1" x14ac:dyDescent="0.2"/>
    <row r="1217" s="16" customFormat="1" x14ac:dyDescent="0.2"/>
    <row r="1218" s="16" customFormat="1" x14ac:dyDescent="0.2"/>
    <row r="1219" s="16" customFormat="1" x14ac:dyDescent="0.2"/>
    <row r="1220" s="16" customFormat="1" x14ac:dyDescent="0.2"/>
    <row r="1221" s="16" customFormat="1" x14ac:dyDescent="0.2"/>
    <row r="1222" s="16" customFormat="1" x14ac:dyDescent="0.2"/>
    <row r="1223" s="16" customFormat="1" x14ac:dyDescent="0.2"/>
    <row r="1224" s="16" customFormat="1" x14ac:dyDescent="0.2"/>
    <row r="1225" s="16" customFormat="1" x14ac:dyDescent="0.2"/>
    <row r="1226" s="16" customFormat="1" x14ac:dyDescent="0.2"/>
    <row r="1227" s="16" customFormat="1" x14ac:dyDescent="0.2"/>
    <row r="1228" s="16" customFormat="1" x14ac:dyDescent="0.2"/>
    <row r="1229" s="16" customFormat="1" x14ac:dyDescent="0.2"/>
    <row r="1230" s="16" customFormat="1" x14ac:dyDescent="0.2"/>
    <row r="1231" s="16" customFormat="1" x14ac:dyDescent="0.2"/>
    <row r="1232" s="16" customFormat="1" x14ac:dyDescent="0.2"/>
    <row r="1233" s="16" customFormat="1" x14ac:dyDescent="0.2"/>
    <row r="1234" s="16" customFormat="1" x14ac:dyDescent="0.2"/>
    <row r="1235" s="16" customFormat="1" x14ac:dyDescent="0.2"/>
    <row r="1236" s="16" customFormat="1" x14ac:dyDescent="0.2"/>
    <row r="1237" s="16" customFormat="1" x14ac:dyDescent="0.2"/>
    <row r="1238" s="16" customFormat="1" x14ac:dyDescent="0.2"/>
    <row r="1239" s="16" customFormat="1" x14ac:dyDescent="0.2"/>
    <row r="1240" s="16" customFormat="1" x14ac:dyDescent="0.2"/>
    <row r="1241" s="16" customFormat="1" x14ac:dyDescent="0.2"/>
    <row r="1242" s="16" customFormat="1" x14ac:dyDescent="0.2"/>
    <row r="1243" s="16" customFormat="1" x14ac:dyDescent="0.2"/>
    <row r="1244" s="16" customFormat="1" x14ac:dyDescent="0.2"/>
    <row r="1245" s="16" customFormat="1" x14ac:dyDescent="0.2"/>
    <row r="1246" s="16" customFormat="1" x14ac:dyDescent="0.2"/>
    <row r="1247" s="16" customFormat="1" x14ac:dyDescent="0.2"/>
    <row r="1248" s="16" customFormat="1" x14ac:dyDescent="0.2"/>
    <row r="1249" s="16" customFormat="1" x14ac:dyDescent="0.2"/>
    <row r="1250" s="16" customFormat="1" x14ac:dyDescent="0.2"/>
    <row r="1251" s="16" customFormat="1" x14ac:dyDescent="0.2"/>
    <row r="1252" s="16" customFormat="1" x14ac:dyDescent="0.2"/>
    <row r="1253" s="16" customFormat="1" x14ac:dyDescent="0.2"/>
    <row r="1254" s="16" customFormat="1" x14ac:dyDescent="0.2"/>
    <row r="1255" s="16" customFormat="1" x14ac:dyDescent="0.2"/>
    <row r="1256" s="16" customFormat="1" x14ac:dyDescent="0.2"/>
    <row r="1257" s="16" customFormat="1" x14ac:dyDescent="0.2"/>
    <row r="1258" s="16" customFormat="1" x14ac:dyDescent="0.2"/>
    <row r="1259" s="16" customFormat="1" x14ac:dyDescent="0.2"/>
    <row r="1260" s="16" customFormat="1" x14ac:dyDescent="0.2"/>
    <row r="1261" s="16" customFormat="1" x14ac:dyDescent="0.2"/>
    <row r="1262" s="16" customFormat="1" x14ac:dyDescent="0.2"/>
    <row r="1263" s="16" customFormat="1" x14ac:dyDescent="0.2"/>
    <row r="1264" s="16" customFormat="1" x14ac:dyDescent="0.2"/>
    <row r="1265" s="16" customFormat="1" x14ac:dyDescent="0.2"/>
    <row r="1266" s="16" customFormat="1" x14ac:dyDescent="0.2"/>
    <row r="1267" s="16" customFormat="1" x14ac:dyDescent="0.2"/>
    <row r="1268" s="16" customFormat="1" x14ac:dyDescent="0.2"/>
    <row r="1269" s="16" customFormat="1" x14ac:dyDescent="0.2"/>
    <row r="1270" s="16" customFormat="1" x14ac:dyDescent="0.2"/>
    <row r="1271" s="16" customFormat="1" x14ac:dyDescent="0.2"/>
    <row r="1272" s="16" customFormat="1" x14ac:dyDescent="0.2"/>
    <row r="1273" s="16" customFormat="1" x14ac:dyDescent="0.2"/>
    <row r="1274" s="16" customFormat="1" x14ac:dyDescent="0.2"/>
    <row r="1275" s="16" customFormat="1" x14ac:dyDescent="0.2"/>
    <row r="1276" s="16" customFormat="1" x14ac:dyDescent="0.2"/>
    <row r="1277" s="16" customFormat="1" x14ac:dyDescent="0.2"/>
    <row r="1278" s="16" customFormat="1" x14ac:dyDescent="0.2"/>
    <row r="1279" s="16" customFormat="1" x14ac:dyDescent="0.2"/>
    <row r="1280" s="16" customFormat="1" x14ac:dyDescent="0.2"/>
    <row r="1281" s="16" customFormat="1" x14ac:dyDescent="0.2"/>
    <row r="1282" s="16" customFormat="1" x14ac:dyDescent="0.2"/>
    <row r="1283" s="16" customFormat="1" x14ac:dyDescent="0.2"/>
    <row r="1284" s="16" customFormat="1" x14ac:dyDescent="0.2"/>
    <row r="1285" s="16" customFormat="1" x14ac:dyDescent="0.2"/>
    <row r="1286" s="16" customFormat="1" x14ac:dyDescent="0.2"/>
    <row r="1287" s="16" customFormat="1" x14ac:dyDescent="0.2"/>
    <row r="1288" s="16" customFormat="1" x14ac:dyDescent="0.2"/>
    <row r="1289" s="16" customFormat="1" x14ac:dyDescent="0.2"/>
    <row r="1290" s="16" customFormat="1" x14ac:dyDescent="0.2"/>
    <row r="1291" s="16" customFormat="1" x14ac:dyDescent="0.2"/>
    <row r="1292" s="16" customFormat="1" x14ac:dyDescent="0.2"/>
    <row r="1293" s="16" customFormat="1" x14ac:dyDescent="0.2"/>
    <row r="1294" s="16" customFormat="1" x14ac:dyDescent="0.2"/>
    <row r="1295" s="16" customFormat="1" x14ac:dyDescent="0.2"/>
    <row r="1296" s="16" customFormat="1" x14ac:dyDescent="0.2"/>
    <row r="1297" s="16" customFormat="1" x14ac:dyDescent="0.2"/>
    <row r="1298" s="16" customFormat="1" x14ac:dyDescent="0.2"/>
    <row r="1299" s="16" customFormat="1" x14ac:dyDescent="0.2"/>
    <row r="1300" s="16" customFormat="1" x14ac:dyDescent="0.2"/>
    <row r="1301" s="16" customFormat="1" x14ac:dyDescent="0.2"/>
    <row r="1302" s="16" customFormat="1" x14ac:dyDescent="0.2"/>
    <row r="1303" s="16" customFormat="1" x14ac:dyDescent="0.2"/>
    <row r="1304" s="16" customFormat="1" x14ac:dyDescent="0.2"/>
    <row r="1305" s="16" customFormat="1" x14ac:dyDescent="0.2"/>
    <row r="1306" s="16" customFormat="1" x14ac:dyDescent="0.2"/>
    <row r="1307" s="16" customFormat="1" x14ac:dyDescent="0.2"/>
    <row r="1308" s="16" customFormat="1" x14ac:dyDescent="0.2"/>
    <row r="1309" s="16" customFormat="1" x14ac:dyDescent="0.2"/>
    <row r="1310" s="16" customFormat="1" x14ac:dyDescent="0.2"/>
    <row r="1311" s="16" customFormat="1" x14ac:dyDescent="0.2"/>
    <row r="1312" s="16" customFormat="1" x14ac:dyDescent="0.2"/>
    <row r="1313" s="16" customFormat="1" x14ac:dyDescent="0.2"/>
    <row r="1314" s="16" customFormat="1" x14ac:dyDescent="0.2"/>
    <row r="1315" s="16" customFormat="1" x14ac:dyDescent="0.2"/>
    <row r="1316" s="16" customFormat="1" x14ac:dyDescent="0.2"/>
    <row r="1317" s="16" customFormat="1" x14ac:dyDescent="0.2"/>
    <row r="1318" s="16" customFormat="1" x14ac:dyDescent="0.2"/>
    <row r="1319" s="16" customFormat="1" x14ac:dyDescent="0.2"/>
    <row r="1320" s="16" customFormat="1" x14ac:dyDescent="0.2"/>
    <row r="1321" s="16" customFormat="1" x14ac:dyDescent="0.2"/>
    <row r="1322" s="16" customFormat="1" x14ac:dyDescent="0.2"/>
    <row r="1323" s="16" customFormat="1" x14ac:dyDescent="0.2"/>
    <row r="1324" s="16" customFormat="1" x14ac:dyDescent="0.2"/>
    <row r="1325" s="16" customFormat="1" x14ac:dyDescent="0.2"/>
    <row r="1326" s="16" customFormat="1" x14ac:dyDescent="0.2"/>
    <row r="1327" s="16" customFormat="1" x14ac:dyDescent="0.2"/>
    <row r="1328" s="16" customFormat="1" x14ac:dyDescent="0.2"/>
    <row r="1329" s="16" customFormat="1" x14ac:dyDescent="0.2"/>
    <row r="1330" s="16" customFormat="1" x14ac:dyDescent="0.2"/>
    <row r="1331" s="16" customFormat="1" x14ac:dyDescent="0.2"/>
    <row r="1332" s="16" customFormat="1" x14ac:dyDescent="0.2"/>
    <row r="1333" s="16" customFormat="1" x14ac:dyDescent="0.2"/>
    <row r="1334" s="16" customFormat="1" x14ac:dyDescent="0.2"/>
    <row r="1335" s="16" customFormat="1" x14ac:dyDescent="0.2"/>
    <row r="1336" s="16" customFormat="1" x14ac:dyDescent="0.2"/>
    <row r="1337" s="16" customFormat="1" x14ac:dyDescent="0.2"/>
    <row r="1338" s="16" customFormat="1" x14ac:dyDescent="0.2"/>
    <row r="1339" s="16" customFormat="1" x14ac:dyDescent="0.2"/>
    <row r="1340" s="16" customFormat="1" x14ac:dyDescent="0.2"/>
    <row r="1341" s="16" customFormat="1" x14ac:dyDescent="0.2"/>
    <row r="1342" s="16" customFormat="1" x14ac:dyDescent="0.2"/>
    <row r="1343" s="16" customFormat="1" x14ac:dyDescent="0.2"/>
    <row r="1344" s="16" customFormat="1" x14ac:dyDescent="0.2"/>
    <row r="1345" s="16" customFormat="1" x14ac:dyDescent="0.2"/>
    <row r="1346" s="16" customFormat="1" x14ac:dyDescent="0.2"/>
    <row r="1347" s="16" customFormat="1" x14ac:dyDescent="0.2"/>
    <row r="1348" s="16" customFormat="1" x14ac:dyDescent="0.2"/>
    <row r="1349" s="16" customFormat="1" x14ac:dyDescent="0.2"/>
    <row r="1350" s="16" customFormat="1" x14ac:dyDescent="0.2"/>
    <row r="1351" s="16" customFormat="1" x14ac:dyDescent="0.2"/>
    <row r="1352" s="16" customFormat="1" x14ac:dyDescent="0.2"/>
    <row r="1353" s="16" customFormat="1" x14ac:dyDescent="0.2"/>
    <row r="1354" s="16" customFormat="1" x14ac:dyDescent="0.2"/>
    <row r="1355" s="16" customFormat="1" x14ac:dyDescent="0.2"/>
    <row r="1356" s="16" customFormat="1" x14ac:dyDescent="0.2"/>
    <row r="1357" s="16" customFormat="1" x14ac:dyDescent="0.2"/>
    <row r="1358" s="16" customFormat="1" x14ac:dyDescent="0.2"/>
    <row r="1359" s="16" customFormat="1" x14ac:dyDescent="0.2"/>
    <row r="1360" s="16" customFormat="1" x14ac:dyDescent="0.2"/>
    <row r="1361" s="16" customFormat="1" x14ac:dyDescent="0.2"/>
    <row r="1362" s="16" customFormat="1" x14ac:dyDescent="0.2"/>
    <row r="1363" s="16" customFormat="1" x14ac:dyDescent="0.2"/>
    <row r="1364" s="16" customFormat="1" x14ac:dyDescent="0.2"/>
    <row r="1365" s="16" customFormat="1" x14ac:dyDescent="0.2"/>
    <row r="1366" s="16" customFormat="1" x14ac:dyDescent="0.2"/>
    <row r="1367" s="16" customFormat="1" x14ac:dyDescent="0.2"/>
    <row r="1368" s="16" customFormat="1" x14ac:dyDescent="0.2"/>
    <row r="1369" s="16" customFormat="1" x14ac:dyDescent="0.2"/>
    <row r="1370" s="16" customFormat="1" x14ac:dyDescent="0.2"/>
    <row r="1371" s="16" customFormat="1" x14ac:dyDescent="0.2"/>
    <row r="1372" s="16" customFormat="1" x14ac:dyDescent="0.2"/>
    <row r="1373" s="16" customFormat="1" x14ac:dyDescent="0.2"/>
    <row r="1374" s="16" customFormat="1" x14ac:dyDescent="0.2"/>
    <row r="1375" s="16" customFormat="1" x14ac:dyDescent="0.2"/>
    <row r="1376" s="16" customFormat="1" x14ac:dyDescent="0.2"/>
    <row r="1377" s="16" customFormat="1" x14ac:dyDescent="0.2"/>
    <row r="1378" s="16" customFormat="1" x14ac:dyDescent="0.2"/>
    <row r="1379" s="16" customFormat="1" x14ac:dyDescent="0.2"/>
    <row r="1380" s="16" customFormat="1" x14ac:dyDescent="0.2"/>
    <row r="1381" s="16" customFormat="1" x14ac:dyDescent="0.2"/>
    <row r="1382" s="16" customFormat="1" x14ac:dyDescent="0.2"/>
    <row r="1383" s="16" customFormat="1" x14ac:dyDescent="0.2"/>
    <row r="1384" s="16" customFormat="1" x14ac:dyDescent="0.2"/>
    <row r="1385" s="16" customFormat="1" x14ac:dyDescent="0.2"/>
    <row r="1386" s="16" customFormat="1" x14ac:dyDescent="0.2"/>
    <row r="1387" s="16" customFormat="1" x14ac:dyDescent="0.2"/>
    <row r="1388" s="16" customFormat="1" x14ac:dyDescent="0.2"/>
    <row r="1389" s="16" customFormat="1" x14ac:dyDescent="0.2"/>
    <row r="1390" s="16" customFormat="1" x14ac:dyDescent="0.2"/>
    <row r="1391" s="16" customFormat="1" x14ac:dyDescent="0.2"/>
    <row r="1392" s="16" customFormat="1" x14ac:dyDescent="0.2"/>
    <row r="1393" s="16" customFormat="1" x14ac:dyDescent="0.2"/>
    <row r="1394" s="16" customFormat="1" x14ac:dyDescent="0.2"/>
    <row r="1395" s="16" customFormat="1" x14ac:dyDescent="0.2"/>
    <row r="1396" s="16" customFormat="1" x14ac:dyDescent="0.2"/>
    <row r="1397" s="16" customFormat="1" x14ac:dyDescent="0.2"/>
    <row r="1398" s="16" customFormat="1" x14ac:dyDescent="0.2"/>
    <row r="1399" s="16" customFormat="1" x14ac:dyDescent="0.2"/>
    <row r="1400" s="16" customFormat="1" x14ac:dyDescent="0.2"/>
    <row r="1401" s="16" customFormat="1" x14ac:dyDescent="0.2"/>
    <row r="1402" s="16" customFormat="1" x14ac:dyDescent="0.2"/>
    <row r="1403" s="16" customFormat="1" x14ac:dyDescent="0.2"/>
    <row r="1404" s="16" customFormat="1" x14ac:dyDescent="0.2"/>
    <row r="1405" s="16" customFormat="1" x14ac:dyDescent="0.2"/>
    <row r="1406" s="16" customFormat="1" x14ac:dyDescent="0.2"/>
    <row r="1407" s="16" customFormat="1" x14ac:dyDescent="0.2"/>
    <row r="1408" s="16" customFormat="1" x14ac:dyDescent="0.2"/>
    <row r="1409" s="16" customFormat="1" x14ac:dyDescent="0.2"/>
    <row r="1410" s="16" customFormat="1" x14ac:dyDescent="0.2"/>
    <row r="1411" s="16" customFormat="1" x14ac:dyDescent="0.2"/>
    <row r="1412" s="16" customFormat="1" x14ac:dyDescent="0.2"/>
    <row r="1413" s="16" customFormat="1" x14ac:dyDescent="0.2"/>
    <row r="1414" s="16" customFormat="1" x14ac:dyDescent="0.2"/>
    <row r="1415" s="16" customFormat="1" x14ac:dyDescent="0.2"/>
    <row r="1416" s="16" customFormat="1" x14ac:dyDescent="0.2"/>
    <row r="1417" s="16" customFormat="1" x14ac:dyDescent="0.2"/>
    <row r="1418" s="16" customFormat="1" x14ac:dyDescent="0.2"/>
    <row r="1419" s="16" customFormat="1" x14ac:dyDescent="0.2"/>
    <row r="1420" s="16" customFormat="1" x14ac:dyDescent="0.2"/>
    <row r="1421" s="16" customFormat="1" x14ac:dyDescent="0.2"/>
    <row r="1422" s="16" customFormat="1" x14ac:dyDescent="0.2"/>
    <row r="1423" s="16" customFormat="1" x14ac:dyDescent="0.2"/>
    <row r="1424" s="16" customFormat="1" x14ac:dyDescent="0.2"/>
    <row r="1425" s="16" customFormat="1" x14ac:dyDescent="0.2"/>
    <row r="1426" s="16" customFormat="1" x14ac:dyDescent="0.2"/>
    <row r="1427" s="16" customFormat="1" x14ac:dyDescent="0.2"/>
    <row r="1428" s="16" customFormat="1" x14ac:dyDescent="0.2"/>
    <row r="1429" s="16" customFormat="1" x14ac:dyDescent="0.2"/>
    <row r="1430" s="16" customFormat="1" x14ac:dyDescent="0.2"/>
    <row r="1431" s="16" customFormat="1" x14ac:dyDescent="0.2"/>
    <row r="1432" s="16" customFormat="1" x14ac:dyDescent="0.2"/>
    <row r="1433" s="16" customFormat="1" x14ac:dyDescent="0.2"/>
    <row r="1434" s="16" customFormat="1" x14ac:dyDescent="0.2"/>
    <row r="1435" s="16" customFormat="1" x14ac:dyDescent="0.2"/>
    <row r="1436" s="16" customFormat="1" x14ac:dyDescent="0.2"/>
    <row r="1437" s="16" customFormat="1" x14ac:dyDescent="0.2"/>
    <row r="1438" s="16" customFormat="1" x14ac:dyDescent="0.2"/>
    <row r="1439" s="16" customFormat="1" x14ac:dyDescent="0.2"/>
    <row r="1440" s="16" customFormat="1" x14ac:dyDescent="0.2"/>
    <row r="1441" s="16" customFormat="1" x14ac:dyDescent="0.2"/>
    <row r="1442" s="16" customFormat="1" x14ac:dyDescent="0.2"/>
    <row r="1443" s="16" customFormat="1" x14ac:dyDescent="0.2"/>
    <row r="1444" s="16" customFormat="1" x14ac:dyDescent="0.2"/>
    <row r="1445" s="16" customFormat="1" x14ac:dyDescent="0.2"/>
    <row r="1446" s="16" customFormat="1" x14ac:dyDescent="0.2"/>
    <row r="1447" s="16" customFormat="1" x14ac:dyDescent="0.2"/>
    <row r="1448" s="16" customFormat="1" x14ac:dyDescent="0.2"/>
    <row r="1449" s="16" customFormat="1" x14ac:dyDescent="0.2"/>
    <row r="1450" s="16" customFormat="1" x14ac:dyDescent="0.2"/>
    <row r="1451" s="16" customFormat="1" x14ac:dyDescent="0.2"/>
    <row r="1452" s="16" customFormat="1" x14ac:dyDescent="0.2"/>
    <row r="1453" s="16" customFormat="1" x14ac:dyDescent="0.2"/>
    <row r="1454" s="16" customFormat="1" x14ac:dyDescent="0.2"/>
    <row r="1455" s="16" customFormat="1" x14ac:dyDescent="0.2"/>
    <row r="1456" s="16" customFormat="1" x14ac:dyDescent="0.2"/>
    <row r="1457" s="16" customFormat="1" x14ac:dyDescent="0.2"/>
    <row r="1458" s="16" customFormat="1" x14ac:dyDescent="0.2"/>
    <row r="1459" s="16" customFormat="1" x14ac:dyDescent="0.2"/>
    <row r="1460" s="16" customFormat="1" x14ac:dyDescent="0.2"/>
    <row r="1461" s="16" customFormat="1" x14ac:dyDescent="0.2"/>
    <row r="1462" s="16" customFormat="1" x14ac:dyDescent="0.2"/>
    <row r="1463" s="16" customFormat="1" x14ac:dyDescent="0.2"/>
    <row r="1464" s="16" customFormat="1" x14ac:dyDescent="0.2"/>
    <row r="1465" s="16" customFormat="1" x14ac:dyDescent="0.2"/>
    <row r="1466" s="16" customFormat="1" x14ac:dyDescent="0.2"/>
    <row r="1467" s="16" customFormat="1" x14ac:dyDescent="0.2"/>
    <row r="1468" s="16" customFormat="1" x14ac:dyDescent="0.2"/>
    <row r="1469" s="16" customFormat="1" x14ac:dyDescent="0.2"/>
    <row r="1470" s="16" customFormat="1" x14ac:dyDescent="0.2"/>
    <row r="1471" s="16" customFormat="1" x14ac:dyDescent="0.2"/>
    <row r="1472" s="16" customFormat="1" x14ac:dyDescent="0.2"/>
    <row r="1473" s="16" customFormat="1" x14ac:dyDescent="0.2"/>
    <row r="1474" s="16" customFormat="1" x14ac:dyDescent="0.2"/>
    <row r="1475" s="16" customFormat="1" x14ac:dyDescent="0.2"/>
    <row r="1476" s="16" customFormat="1" x14ac:dyDescent="0.2"/>
    <row r="1477" s="16" customFormat="1" x14ac:dyDescent="0.2"/>
    <row r="1478" s="16" customFormat="1" x14ac:dyDescent="0.2"/>
    <row r="1479" s="16" customFormat="1" x14ac:dyDescent="0.2"/>
    <row r="1480" s="16" customFormat="1" x14ac:dyDescent="0.2"/>
    <row r="1481" s="16" customFormat="1" x14ac:dyDescent="0.2"/>
    <row r="1482" s="16" customFormat="1" x14ac:dyDescent="0.2"/>
    <row r="1483" s="16" customFormat="1" x14ac:dyDescent="0.2"/>
    <row r="1484" s="16" customFormat="1" x14ac:dyDescent="0.2"/>
    <row r="1485" s="16" customFormat="1" x14ac:dyDescent="0.2"/>
    <row r="1486" s="16" customFormat="1" x14ac:dyDescent="0.2"/>
    <row r="1487" s="16" customFormat="1" x14ac:dyDescent="0.2"/>
    <row r="1488" s="16" customFormat="1" x14ac:dyDescent="0.2"/>
    <row r="1489" s="16" customFormat="1" x14ac:dyDescent="0.2"/>
    <row r="1490" s="16" customFormat="1" x14ac:dyDescent="0.2"/>
    <row r="1491" s="16" customFormat="1" x14ac:dyDescent="0.2"/>
    <row r="1492" s="16" customFormat="1" x14ac:dyDescent="0.2"/>
    <row r="1493" s="16" customFormat="1" x14ac:dyDescent="0.2"/>
    <row r="1494" s="16" customFormat="1" x14ac:dyDescent="0.2"/>
    <row r="1495" s="16" customFormat="1" x14ac:dyDescent="0.2"/>
    <row r="1496" s="16" customFormat="1" x14ac:dyDescent="0.2"/>
    <row r="1497" s="16" customFormat="1" x14ac:dyDescent="0.2"/>
    <row r="1498" s="16" customFormat="1" x14ac:dyDescent="0.2"/>
    <row r="1499" s="16" customFormat="1" x14ac:dyDescent="0.2"/>
    <row r="1500" s="16" customFormat="1" x14ac:dyDescent="0.2"/>
    <row r="1501" s="16" customFormat="1" x14ac:dyDescent="0.2"/>
    <row r="1502" s="16" customFormat="1" x14ac:dyDescent="0.2"/>
    <row r="1503" s="16" customFormat="1" x14ac:dyDescent="0.2"/>
    <row r="1504" s="16" customFormat="1" x14ac:dyDescent="0.2"/>
    <row r="1505" s="16" customFormat="1" x14ac:dyDescent="0.2"/>
    <row r="1506" s="16" customFormat="1" x14ac:dyDescent="0.2"/>
    <row r="1507" s="16" customFormat="1" x14ac:dyDescent="0.2"/>
    <row r="1508" s="16" customFormat="1" x14ac:dyDescent="0.2"/>
    <row r="1509" s="16" customFormat="1" x14ac:dyDescent="0.2"/>
    <row r="1510" s="16" customFormat="1" x14ac:dyDescent="0.2"/>
    <row r="1511" s="16" customFormat="1" x14ac:dyDescent="0.2"/>
    <row r="1512" s="16" customFormat="1" x14ac:dyDescent="0.2"/>
    <row r="1513" s="16" customFormat="1" x14ac:dyDescent="0.2"/>
    <row r="1514" s="16" customFormat="1" x14ac:dyDescent="0.2"/>
    <row r="1515" s="16" customFormat="1" x14ac:dyDescent="0.2"/>
    <row r="1516" s="16" customFormat="1" x14ac:dyDescent="0.2"/>
    <row r="1517" s="16" customFormat="1" x14ac:dyDescent="0.2"/>
    <row r="1518" s="16" customFormat="1" x14ac:dyDescent="0.2"/>
    <row r="1519" s="16" customFormat="1" x14ac:dyDescent="0.2"/>
    <row r="1520" s="16" customFormat="1" x14ac:dyDescent="0.2"/>
    <row r="1521" s="16" customFormat="1" x14ac:dyDescent="0.2"/>
    <row r="1522" s="16" customFormat="1" x14ac:dyDescent="0.2"/>
    <row r="1523" s="16" customFormat="1" x14ac:dyDescent="0.2"/>
    <row r="1524" s="16" customFormat="1" x14ac:dyDescent="0.2"/>
    <row r="1525" s="16" customFormat="1" x14ac:dyDescent="0.2"/>
    <row r="1526" s="16" customFormat="1" x14ac:dyDescent="0.2"/>
    <row r="1527" s="16" customFormat="1" x14ac:dyDescent="0.2"/>
    <row r="1528" s="16" customFormat="1" x14ac:dyDescent="0.2"/>
    <row r="1529" s="16" customFormat="1" x14ac:dyDescent="0.2"/>
    <row r="1530" s="16" customFormat="1" x14ac:dyDescent="0.2"/>
    <row r="1531" s="16" customFormat="1" x14ac:dyDescent="0.2"/>
    <row r="1532" s="16" customFormat="1" x14ac:dyDescent="0.2"/>
    <row r="1533" s="16" customFormat="1" x14ac:dyDescent="0.2"/>
    <row r="1534" s="16" customFormat="1" x14ac:dyDescent="0.2"/>
    <row r="1535" s="16" customFormat="1" x14ac:dyDescent="0.2"/>
    <row r="1536" s="16" customFormat="1" x14ac:dyDescent="0.2"/>
    <row r="1537" s="16" customFormat="1" x14ac:dyDescent="0.2"/>
    <row r="1538" s="16" customFormat="1" x14ac:dyDescent="0.2"/>
    <row r="1539" s="16" customFormat="1" x14ac:dyDescent="0.2"/>
    <row r="1540" s="16" customFormat="1" x14ac:dyDescent="0.2"/>
    <row r="1541" s="16" customFormat="1" x14ac:dyDescent="0.2"/>
    <row r="1542" s="16" customFormat="1" x14ac:dyDescent="0.2"/>
    <row r="1543" s="16" customFormat="1" x14ac:dyDescent="0.2"/>
    <row r="1544" s="16" customFormat="1" x14ac:dyDescent="0.2"/>
    <row r="1545" s="16" customFormat="1" x14ac:dyDescent="0.2"/>
    <row r="1546" s="16" customFormat="1" x14ac:dyDescent="0.2"/>
    <row r="1547" s="16" customFormat="1" x14ac:dyDescent="0.2"/>
    <row r="1548" s="16" customFormat="1" x14ac:dyDescent="0.2"/>
    <row r="1549" s="16" customFormat="1" x14ac:dyDescent="0.2"/>
    <row r="1550" s="16" customFormat="1" x14ac:dyDescent="0.2"/>
    <row r="1551" s="16" customFormat="1" x14ac:dyDescent="0.2"/>
    <row r="1552" s="16" customFormat="1" x14ac:dyDescent="0.2"/>
    <row r="1553" s="16" customFormat="1" x14ac:dyDescent="0.2"/>
    <row r="1554" s="16" customFormat="1" x14ac:dyDescent="0.2"/>
    <row r="1555" s="16" customFormat="1" x14ac:dyDescent="0.2"/>
    <row r="1556" s="16" customFormat="1" x14ac:dyDescent="0.2"/>
    <row r="1557" s="16" customFormat="1" x14ac:dyDescent="0.2"/>
    <row r="1558" s="16" customFormat="1" x14ac:dyDescent="0.2"/>
    <row r="1559" s="16" customFormat="1" x14ac:dyDescent="0.2"/>
    <row r="1560" s="16" customFormat="1" x14ac:dyDescent="0.2"/>
    <row r="1561" s="16" customFormat="1" x14ac:dyDescent="0.2"/>
    <row r="1562" s="16" customFormat="1" x14ac:dyDescent="0.2"/>
    <row r="1563" s="16" customFormat="1" x14ac:dyDescent="0.2"/>
    <row r="1564" s="16" customFormat="1" x14ac:dyDescent="0.2"/>
    <row r="1565" s="16" customFormat="1" x14ac:dyDescent="0.2"/>
    <row r="1566" s="16" customFormat="1" x14ac:dyDescent="0.2"/>
    <row r="1567" s="16" customFormat="1" x14ac:dyDescent="0.2"/>
    <row r="1568" s="16" customFormat="1" x14ac:dyDescent="0.2"/>
    <row r="1569" s="16" customFormat="1" x14ac:dyDescent="0.2"/>
    <row r="1570" s="16" customFormat="1" x14ac:dyDescent="0.2"/>
    <row r="1571" s="16" customFormat="1" x14ac:dyDescent="0.2"/>
    <row r="1572" s="16" customFormat="1" x14ac:dyDescent="0.2"/>
    <row r="1573" s="16" customFormat="1" x14ac:dyDescent="0.2"/>
    <row r="1574" s="16" customFormat="1" x14ac:dyDescent="0.2"/>
    <row r="1575" s="16" customFormat="1" x14ac:dyDescent="0.2"/>
    <row r="1576" s="16" customFormat="1" x14ac:dyDescent="0.2"/>
    <row r="1577" s="16" customFormat="1" x14ac:dyDescent="0.2"/>
    <row r="1578" s="16" customFormat="1" x14ac:dyDescent="0.2"/>
    <row r="1579" s="16" customFormat="1" x14ac:dyDescent="0.2"/>
    <row r="1580" s="16" customFormat="1" x14ac:dyDescent="0.2"/>
    <row r="1581" s="16" customFormat="1" x14ac:dyDescent="0.2"/>
    <row r="1582" s="16" customFormat="1" x14ac:dyDescent="0.2"/>
    <row r="1583" s="16" customFormat="1" x14ac:dyDescent="0.2"/>
    <row r="1584" s="16" customFormat="1" x14ac:dyDescent="0.2"/>
    <row r="1585" s="16" customFormat="1" x14ac:dyDescent="0.2"/>
    <row r="1586" s="16" customFormat="1" x14ac:dyDescent="0.2"/>
    <row r="1587" s="16" customFormat="1" x14ac:dyDescent="0.2"/>
    <row r="1588" s="16" customFormat="1" x14ac:dyDescent="0.2"/>
    <row r="1589" s="16" customFormat="1" x14ac:dyDescent="0.2"/>
    <row r="1590" s="16" customFormat="1" x14ac:dyDescent="0.2"/>
    <row r="1591" s="16" customFormat="1" x14ac:dyDescent="0.2"/>
    <row r="1592" s="16" customFormat="1" x14ac:dyDescent="0.2"/>
    <row r="1593" s="16" customFormat="1" x14ac:dyDescent="0.2"/>
    <row r="1594" s="16" customFormat="1" x14ac:dyDescent="0.2"/>
    <row r="1595" s="16" customFormat="1" x14ac:dyDescent="0.2"/>
    <row r="1596" s="16" customFormat="1" x14ac:dyDescent="0.2"/>
    <row r="1597" s="16" customFormat="1" x14ac:dyDescent="0.2"/>
    <row r="1598" s="16" customFormat="1" x14ac:dyDescent="0.2"/>
    <row r="1599" s="16" customFormat="1" x14ac:dyDescent="0.2"/>
    <row r="1600" s="16" customFormat="1" x14ac:dyDescent="0.2"/>
    <row r="1601" s="16" customFormat="1" x14ac:dyDescent="0.2"/>
    <row r="1602" s="16" customFormat="1" x14ac:dyDescent="0.2"/>
    <row r="1603" s="16" customFormat="1" x14ac:dyDescent="0.2"/>
    <row r="1604" s="16" customFormat="1" x14ac:dyDescent="0.2"/>
    <row r="1605" s="16" customFormat="1" x14ac:dyDescent="0.2"/>
    <row r="1606" s="16" customFormat="1" x14ac:dyDescent="0.2"/>
    <row r="1607" s="16" customFormat="1" x14ac:dyDescent="0.2"/>
    <row r="1608" s="16" customFormat="1" x14ac:dyDescent="0.2"/>
    <row r="1609" s="16" customFormat="1" x14ac:dyDescent="0.2"/>
    <row r="1610" s="16" customFormat="1" x14ac:dyDescent="0.2"/>
    <row r="1611" s="16" customFormat="1" x14ac:dyDescent="0.2"/>
    <row r="1612" s="16" customFormat="1" x14ac:dyDescent="0.2"/>
    <row r="1613" s="16" customFormat="1" x14ac:dyDescent="0.2"/>
    <row r="1614" s="16" customFormat="1" x14ac:dyDescent="0.2"/>
    <row r="1615" s="16" customFormat="1" x14ac:dyDescent="0.2"/>
    <row r="1616" s="16" customFormat="1" x14ac:dyDescent="0.2"/>
    <row r="1617" s="16" customFormat="1" x14ac:dyDescent="0.2"/>
    <row r="1618" s="16" customFormat="1" x14ac:dyDescent="0.2"/>
    <row r="1619" s="16" customFormat="1" x14ac:dyDescent="0.2"/>
    <row r="1620" s="16" customFormat="1" x14ac:dyDescent="0.2"/>
    <row r="1621" s="16" customFormat="1" x14ac:dyDescent="0.2"/>
    <row r="1622" s="16" customFormat="1" x14ac:dyDescent="0.2"/>
    <row r="1623" s="16" customFormat="1" x14ac:dyDescent="0.2"/>
    <row r="1624" s="16" customFormat="1" x14ac:dyDescent="0.2"/>
    <row r="1625" s="16" customFormat="1" x14ac:dyDescent="0.2"/>
    <row r="1626" s="16" customFormat="1" x14ac:dyDescent="0.2"/>
    <row r="1627" s="16" customFormat="1" x14ac:dyDescent="0.2"/>
    <row r="1628" s="16" customFormat="1" x14ac:dyDescent="0.2"/>
    <row r="1629" s="16" customFormat="1" x14ac:dyDescent="0.2"/>
    <row r="1630" s="16" customFormat="1" x14ac:dyDescent="0.2"/>
    <row r="1631" s="16" customFormat="1" x14ac:dyDescent="0.2"/>
    <row r="1632" s="16" customFormat="1" x14ac:dyDescent="0.2"/>
    <row r="1633" s="16" customFormat="1" x14ac:dyDescent="0.2"/>
    <row r="1634" s="16" customFormat="1" x14ac:dyDescent="0.2"/>
    <row r="1635" s="16" customFormat="1" x14ac:dyDescent="0.2"/>
    <row r="1636" s="16" customFormat="1" x14ac:dyDescent="0.2"/>
    <row r="1637" s="16" customFormat="1" x14ac:dyDescent="0.2"/>
    <row r="1638" s="16" customFormat="1" x14ac:dyDescent="0.2"/>
    <row r="1639" s="16" customFormat="1" x14ac:dyDescent="0.2"/>
    <row r="1640" s="16" customFormat="1" x14ac:dyDescent="0.2"/>
    <row r="1641" s="16" customFormat="1" x14ac:dyDescent="0.2"/>
    <row r="1642" s="16" customFormat="1" x14ac:dyDescent="0.2"/>
    <row r="1643" s="16" customFormat="1" x14ac:dyDescent="0.2"/>
    <row r="1644" s="16" customFormat="1" x14ac:dyDescent="0.2"/>
    <row r="1645" s="16" customFormat="1" x14ac:dyDescent="0.2"/>
    <row r="1646" s="16" customFormat="1" x14ac:dyDescent="0.2"/>
    <row r="1647" s="16" customFormat="1" x14ac:dyDescent="0.2"/>
    <row r="1648" s="16" customFormat="1" x14ac:dyDescent="0.2"/>
    <row r="1649" s="16" customFormat="1" x14ac:dyDescent="0.2"/>
    <row r="1650" s="16" customFormat="1" x14ac:dyDescent="0.2"/>
    <row r="1651" s="16" customFormat="1" x14ac:dyDescent="0.2"/>
    <row r="1652" s="16" customFormat="1" x14ac:dyDescent="0.2"/>
    <row r="1653" s="16" customFormat="1" x14ac:dyDescent="0.2"/>
    <row r="1654" s="16" customFormat="1" x14ac:dyDescent="0.2"/>
    <row r="1655" s="16" customFormat="1" x14ac:dyDescent="0.2"/>
    <row r="1656" s="16" customFormat="1" x14ac:dyDescent="0.2"/>
    <row r="1657" s="16" customFormat="1" x14ac:dyDescent="0.2"/>
    <row r="1658" s="16" customFormat="1" x14ac:dyDescent="0.2"/>
    <row r="1659" s="16" customFormat="1" x14ac:dyDescent="0.2"/>
    <row r="1660" s="16" customFormat="1" x14ac:dyDescent="0.2"/>
    <row r="1661" s="16" customFormat="1" x14ac:dyDescent="0.2"/>
    <row r="1662" s="16" customFormat="1" x14ac:dyDescent="0.2"/>
    <row r="1663" s="16" customFormat="1" x14ac:dyDescent="0.2"/>
    <row r="1664" s="16" customFormat="1" x14ac:dyDescent="0.2"/>
    <row r="1665" s="16" customFormat="1" x14ac:dyDescent="0.2"/>
    <row r="1666" s="16" customFormat="1" x14ac:dyDescent="0.2"/>
    <row r="1667" s="16" customFormat="1" x14ac:dyDescent="0.2"/>
    <row r="1668" s="16" customFormat="1" x14ac:dyDescent="0.2"/>
    <row r="1669" s="16" customFormat="1" x14ac:dyDescent="0.2"/>
    <row r="1670" s="16" customFormat="1" x14ac:dyDescent="0.2"/>
    <row r="1671" s="16" customFormat="1" x14ac:dyDescent="0.2"/>
    <row r="1672" s="16" customFormat="1" x14ac:dyDescent="0.2"/>
    <row r="1673" s="16" customFormat="1" x14ac:dyDescent="0.2"/>
    <row r="1674" s="16" customFormat="1" x14ac:dyDescent="0.2"/>
    <row r="1675" s="16" customFormat="1" x14ac:dyDescent="0.2"/>
    <row r="1676" s="16" customFormat="1" x14ac:dyDescent="0.2"/>
    <row r="1677" s="16" customFormat="1" x14ac:dyDescent="0.2"/>
    <row r="1678" s="16" customFormat="1" x14ac:dyDescent="0.2"/>
    <row r="1679" s="16" customFormat="1" x14ac:dyDescent="0.2"/>
    <row r="1680" s="16" customFormat="1" x14ac:dyDescent="0.2"/>
    <row r="1681" s="16" customFormat="1" x14ac:dyDescent="0.2"/>
    <row r="1682" s="16" customFormat="1" x14ac:dyDescent="0.2"/>
    <row r="1683" s="16" customFormat="1" x14ac:dyDescent="0.2"/>
    <row r="1684" s="16" customFormat="1" x14ac:dyDescent="0.2"/>
    <row r="1685" s="16" customFormat="1" x14ac:dyDescent="0.2"/>
    <row r="1686" s="16" customFormat="1" x14ac:dyDescent="0.2"/>
    <row r="1687" s="16" customFormat="1" x14ac:dyDescent="0.2"/>
    <row r="1688" s="16" customFormat="1" x14ac:dyDescent="0.2"/>
    <row r="1689" s="16" customFormat="1" x14ac:dyDescent="0.2"/>
    <row r="1690" s="16" customFormat="1" x14ac:dyDescent="0.2"/>
    <row r="1691" s="16" customFormat="1" x14ac:dyDescent="0.2"/>
    <row r="1692" s="16" customFormat="1" x14ac:dyDescent="0.2"/>
    <row r="1693" s="16" customFormat="1" x14ac:dyDescent="0.2"/>
    <row r="1694" s="16" customFormat="1" x14ac:dyDescent="0.2"/>
    <row r="1695" s="16" customFormat="1" x14ac:dyDescent="0.2"/>
    <row r="1696" s="16" customFormat="1" x14ac:dyDescent="0.2"/>
    <row r="1697" s="16" customFormat="1" x14ac:dyDescent="0.2"/>
    <row r="1698" s="16" customFormat="1" x14ac:dyDescent="0.2"/>
    <row r="1699" s="16" customFormat="1" x14ac:dyDescent="0.2"/>
    <row r="1700" s="16" customFormat="1" x14ac:dyDescent="0.2"/>
    <row r="1701" s="16" customFormat="1" x14ac:dyDescent="0.2"/>
    <row r="1702" s="16" customFormat="1" x14ac:dyDescent="0.2"/>
    <row r="1703" s="16" customFormat="1" x14ac:dyDescent="0.2"/>
    <row r="1704" s="16" customFormat="1" x14ac:dyDescent="0.2"/>
    <row r="1705" s="16" customFormat="1" x14ac:dyDescent="0.2"/>
    <row r="1706" s="16" customFormat="1" x14ac:dyDescent="0.2"/>
    <row r="1707" s="16" customFormat="1" x14ac:dyDescent="0.2"/>
    <row r="1708" s="16" customFormat="1" x14ac:dyDescent="0.2"/>
    <row r="1709" s="16" customFormat="1" x14ac:dyDescent="0.2"/>
    <row r="1710" s="16" customFormat="1" x14ac:dyDescent="0.2"/>
    <row r="1711" s="16" customFormat="1" x14ac:dyDescent="0.2"/>
    <row r="1712" s="16" customFormat="1" x14ac:dyDescent="0.2"/>
    <row r="1713" s="16" customFormat="1" x14ac:dyDescent="0.2"/>
    <row r="1714" s="16" customFormat="1" x14ac:dyDescent="0.2"/>
    <row r="1715" s="16" customFormat="1" x14ac:dyDescent="0.2"/>
    <row r="1716" s="16" customFormat="1" x14ac:dyDescent="0.2"/>
    <row r="1717" s="16" customFormat="1" x14ac:dyDescent="0.2"/>
    <row r="1718" s="16" customFormat="1" x14ac:dyDescent="0.2"/>
    <row r="1719" s="16" customFormat="1" x14ac:dyDescent="0.2"/>
    <row r="1720" s="16" customFormat="1" x14ac:dyDescent="0.2"/>
    <row r="1721" s="16" customFormat="1" x14ac:dyDescent="0.2"/>
    <row r="1722" s="16" customFormat="1" x14ac:dyDescent="0.2"/>
    <row r="1723" s="16" customFormat="1" x14ac:dyDescent="0.2"/>
    <row r="1724" s="16" customFormat="1" x14ac:dyDescent="0.2"/>
    <row r="1725" s="16" customFormat="1" x14ac:dyDescent="0.2"/>
    <row r="1726" s="16" customFormat="1" x14ac:dyDescent="0.2"/>
    <row r="1727" s="16" customFormat="1" x14ac:dyDescent="0.2"/>
    <row r="1728" s="16" customFormat="1" x14ac:dyDescent="0.2"/>
    <row r="1729" s="16" customFormat="1" x14ac:dyDescent="0.2"/>
    <row r="1730" s="16" customFormat="1" x14ac:dyDescent="0.2"/>
    <row r="1731" s="16" customFormat="1" x14ac:dyDescent="0.2"/>
    <row r="1732" s="16" customFormat="1" x14ac:dyDescent="0.2"/>
    <row r="1733" s="16" customFormat="1" x14ac:dyDescent="0.2"/>
    <row r="1734" s="16" customFormat="1" x14ac:dyDescent="0.2"/>
    <row r="1735" s="16" customFormat="1" x14ac:dyDescent="0.2"/>
    <row r="1736" s="16" customFormat="1" x14ac:dyDescent="0.2"/>
    <row r="1737" s="16" customFormat="1" x14ac:dyDescent="0.2"/>
    <row r="1738" s="16" customFormat="1" x14ac:dyDescent="0.2"/>
    <row r="1739" s="16" customFormat="1" x14ac:dyDescent="0.2"/>
    <row r="1740" s="16" customFormat="1" x14ac:dyDescent="0.2"/>
    <row r="1741" s="16" customFormat="1" x14ac:dyDescent="0.2"/>
    <row r="1742" s="16" customFormat="1" x14ac:dyDescent="0.2"/>
    <row r="1743" s="16" customFormat="1" x14ac:dyDescent="0.2"/>
    <row r="1744" s="16" customFormat="1" x14ac:dyDescent="0.2"/>
    <row r="1745" s="16" customFormat="1" x14ac:dyDescent="0.2"/>
    <row r="1746" s="16" customFormat="1" x14ac:dyDescent="0.2"/>
    <row r="1747" s="16" customFormat="1" x14ac:dyDescent="0.2"/>
    <row r="1748" s="16" customFormat="1" x14ac:dyDescent="0.2"/>
    <row r="1749" s="16" customFormat="1" x14ac:dyDescent="0.2"/>
    <row r="1750" s="16" customFormat="1" x14ac:dyDescent="0.2"/>
    <row r="1751" s="16" customFormat="1" x14ac:dyDescent="0.2"/>
    <row r="1752" s="16" customFormat="1" x14ac:dyDescent="0.2"/>
    <row r="1753" s="16" customFormat="1" x14ac:dyDescent="0.2"/>
    <row r="1754" s="16" customFormat="1" x14ac:dyDescent="0.2"/>
    <row r="1755" s="16" customFormat="1" x14ac:dyDescent="0.2"/>
    <row r="1756" s="16" customFormat="1" x14ac:dyDescent="0.2"/>
    <row r="1757" s="16" customFormat="1" x14ac:dyDescent="0.2"/>
    <row r="1758" s="16" customFormat="1" x14ac:dyDescent="0.2"/>
    <row r="1759" s="16" customFormat="1" x14ac:dyDescent="0.2"/>
    <row r="1760" s="16" customFormat="1" x14ac:dyDescent="0.2"/>
    <row r="1761" s="16" customFormat="1" x14ac:dyDescent="0.2"/>
    <row r="1762" s="16" customFormat="1" x14ac:dyDescent="0.2"/>
    <row r="1763" s="16" customFormat="1" x14ac:dyDescent="0.2"/>
    <row r="1764" s="16" customFormat="1" x14ac:dyDescent="0.2"/>
    <row r="1765" s="16" customFormat="1" x14ac:dyDescent="0.2"/>
    <row r="1766" s="16" customFormat="1" x14ac:dyDescent="0.2"/>
    <row r="1767" s="16" customFormat="1" x14ac:dyDescent="0.2"/>
    <row r="1768" s="16" customFormat="1" x14ac:dyDescent="0.2"/>
    <row r="1769" s="16" customFormat="1" x14ac:dyDescent="0.2"/>
    <row r="1770" s="16" customFormat="1" x14ac:dyDescent="0.2"/>
    <row r="1771" s="16" customFormat="1" x14ac:dyDescent="0.2"/>
    <row r="1772" s="16" customFormat="1" x14ac:dyDescent="0.2"/>
    <row r="1773" s="16" customFormat="1" x14ac:dyDescent="0.2"/>
    <row r="1774" s="16" customFormat="1" x14ac:dyDescent="0.2"/>
    <row r="1775" s="16" customFormat="1" x14ac:dyDescent="0.2"/>
    <row r="1776" s="16" customFormat="1" x14ac:dyDescent="0.2"/>
    <row r="1777" s="16" customFormat="1" x14ac:dyDescent="0.2"/>
    <row r="1778" s="16" customFormat="1" x14ac:dyDescent="0.2"/>
    <row r="1779" s="16" customFormat="1" x14ac:dyDescent="0.2"/>
    <row r="1780" s="16" customFormat="1" x14ac:dyDescent="0.2"/>
    <row r="1781" s="16" customFormat="1" x14ac:dyDescent="0.2"/>
    <row r="1782" s="16" customFormat="1" x14ac:dyDescent="0.2"/>
    <row r="1783" s="16" customFormat="1" x14ac:dyDescent="0.2"/>
    <row r="1784" s="16" customFormat="1" x14ac:dyDescent="0.2"/>
    <row r="1785" s="16" customFormat="1" x14ac:dyDescent="0.2"/>
    <row r="1786" s="16" customFormat="1" x14ac:dyDescent="0.2"/>
    <row r="1787" s="16" customFormat="1" x14ac:dyDescent="0.2"/>
    <row r="1788" s="16" customFormat="1" x14ac:dyDescent="0.2"/>
    <row r="1789" s="16" customFormat="1" x14ac:dyDescent="0.2"/>
    <row r="1790" s="16" customFormat="1" x14ac:dyDescent="0.2"/>
    <row r="1791" s="16" customFormat="1" x14ac:dyDescent="0.2"/>
    <row r="1792" s="16" customFormat="1" x14ac:dyDescent="0.2"/>
    <row r="1793" s="16" customFormat="1" x14ac:dyDescent="0.2"/>
    <row r="1794" s="16" customFormat="1" x14ac:dyDescent="0.2"/>
    <row r="1795" s="16" customFormat="1" x14ac:dyDescent="0.2"/>
    <row r="1796" s="16" customFormat="1" x14ac:dyDescent="0.2"/>
    <row r="1797" s="16" customFormat="1" x14ac:dyDescent="0.2"/>
    <row r="1798" s="16" customFormat="1" x14ac:dyDescent="0.2"/>
    <row r="1799" s="16" customFormat="1" x14ac:dyDescent="0.2"/>
    <row r="1800" s="16" customFormat="1" x14ac:dyDescent="0.2"/>
    <row r="1801" s="16" customFormat="1" x14ac:dyDescent="0.2"/>
    <row r="1802" s="16" customFormat="1" x14ac:dyDescent="0.2"/>
    <row r="1803" s="16" customFormat="1" x14ac:dyDescent="0.2"/>
    <row r="1804" s="16" customFormat="1" x14ac:dyDescent="0.2"/>
    <row r="1805" s="16" customFormat="1" x14ac:dyDescent="0.2"/>
    <row r="1806" s="16" customFormat="1" x14ac:dyDescent="0.2"/>
    <row r="1807" s="16" customFormat="1" x14ac:dyDescent="0.2"/>
    <row r="1808" s="16" customFormat="1" x14ac:dyDescent="0.2"/>
    <row r="1809" s="16" customFormat="1" x14ac:dyDescent="0.2"/>
    <row r="1810" s="16" customFormat="1" x14ac:dyDescent="0.2"/>
    <row r="1811" s="16" customFormat="1" x14ac:dyDescent="0.2"/>
    <row r="1812" s="16" customFormat="1" x14ac:dyDescent="0.2"/>
    <row r="1813" s="16" customFormat="1" x14ac:dyDescent="0.2"/>
    <row r="1814" s="16" customFormat="1" x14ac:dyDescent="0.2"/>
    <row r="1815" s="16" customFormat="1" x14ac:dyDescent="0.2"/>
    <row r="1816" s="16" customFormat="1" x14ac:dyDescent="0.2"/>
    <row r="1817" s="16" customFormat="1" x14ac:dyDescent="0.2"/>
    <row r="1818" s="16" customFormat="1" x14ac:dyDescent="0.2"/>
    <row r="1819" s="16" customFormat="1" x14ac:dyDescent="0.2"/>
    <row r="1820" s="16" customFormat="1" x14ac:dyDescent="0.2"/>
    <row r="1821" s="16" customFormat="1" x14ac:dyDescent="0.2"/>
    <row r="1822" s="16" customFormat="1" x14ac:dyDescent="0.2"/>
    <row r="1823" s="16" customFormat="1" x14ac:dyDescent="0.2"/>
    <row r="1824" s="16" customFormat="1" x14ac:dyDescent="0.2"/>
    <row r="1825" s="16" customFormat="1" x14ac:dyDescent="0.2"/>
    <row r="1826" s="16" customFormat="1" x14ac:dyDescent="0.2"/>
    <row r="1827" s="16" customFormat="1" x14ac:dyDescent="0.2"/>
    <row r="1828" s="16" customFormat="1" x14ac:dyDescent="0.2"/>
    <row r="1829" s="16" customFormat="1" x14ac:dyDescent="0.2"/>
    <row r="1830" s="16" customFormat="1" x14ac:dyDescent="0.2"/>
    <row r="1831" s="16" customFormat="1" x14ac:dyDescent="0.2"/>
    <row r="1832" s="16" customFormat="1" x14ac:dyDescent="0.2"/>
    <row r="1833" s="16" customFormat="1" x14ac:dyDescent="0.2"/>
    <row r="1834" s="16" customFormat="1" x14ac:dyDescent="0.2"/>
    <row r="1835" s="16" customFormat="1" x14ac:dyDescent="0.2"/>
    <row r="1836" s="16" customFormat="1" x14ac:dyDescent="0.2"/>
    <row r="1837" s="16" customFormat="1" x14ac:dyDescent="0.2"/>
    <row r="1838" s="16" customFormat="1" x14ac:dyDescent="0.2"/>
    <row r="1839" s="16" customFormat="1" x14ac:dyDescent="0.2"/>
    <row r="1840" s="16" customFormat="1" x14ac:dyDescent="0.2"/>
    <row r="1841" s="16" customFormat="1" x14ac:dyDescent="0.2"/>
    <row r="1842" s="16" customFormat="1" x14ac:dyDescent="0.2"/>
    <row r="1843" s="16" customFormat="1" x14ac:dyDescent="0.2"/>
    <row r="1844" s="16" customFormat="1" x14ac:dyDescent="0.2"/>
    <row r="1845" s="16" customFormat="1" x14ac:dyDescent="0.2"/>
    <row r="1846" s="16" customFormat="1" x14ac:dyDescent="0.2"/>
    <row r="1847" s="16" customFormat="1" x14ac:dyDescent="0.2"/>
    <row r="1848" s="16" customFormat="1" x14ac:dyDescent="0.2"/>
    <row r="1849" s="16" customFormat="1" x14ac:dyDescent="0.2"/>
    <row r="1850" s="16" customFormat="1" x14ac:dyDescent="0.2"/>
    <row r="1851" s="16" customFormat="1" x14ac:dyDescent="0.2"/>
    <row r="1852" s="16" customFormat="1" x14ac:dyDescent="0.2"/>
    <row r="1853" s="16" customFormat="1" x14ac:dyDescent="0.2"/>
    <row r="1854" s="16" customFormat="1" x14ac:dyDescent="0.2"/>
    <row r="1855" s="16" customFormat="1" x14ac:dyDescent="0.2"/>
    <row r="1856" s="16" customFormat="1" x14ac:dyDescent="0.2"/>
    <row r="1857" s="16" customFormat="1" x14ac:dyDescent="0.2"/>
    <row r="1858" s="16" customFormat="1" x14ac:dyDescent="0.2"/>
    <row r="1859" s="16" customFormat="1" x14ac:dyDescent="0.2"/>
    <row r="1860" s="16" customFormat="1" x14ac:dyDescent="0.2"/>
    <row r="1861" s="16" customFormat="1" x14ac:dyDescent="0.2"/>
    <row r="1862" s="16" customFormat="1" x14ac:dyDescent="0.2"/>
    <row r="1863" s="16" customFormat="1" x14ac:dyDescent="0.2"/>
    <row r="1864" s="16" customFormat="1" x14ac:dyDescent="0.2"/>
    <row r="1865" s="16" customFormat="1" x14ac:dyDescent="0.2"/>
    <row r="1866" s="16" customFormat="1" x14ac:dyDescent="0.2"/>
    <row r="1867" s="16" customFormat="1" x14ac:dyDescent="0.2"/>
    <row r="1868" s="16" customFormat="1" x14ac:dyDescent="0.2"/>
    <row r="1869" s="16" customFormat="1" x14ac:dyDescent="0.2"/>
    <row r="1870" s="16" customFormat="1" x14ac:dyDescent="0.2"/>
    <row r="1871" s="16" customFormat="1" x14ac:dyDescent="0.2"/>
    <row r="1872" s="16" customFormat="1" x14ac:dyDescent="0.2"/>
    <row r="1873" s="16" customFormat="1" x14ac:dyDescent="0.2"/>
    <row r="1874" s="16" customFormat="1" x14ac:dyDescent="0.2"/>
    <row r="1875" s="16" customFormat="1" x14ac:dyDescent="0.2"/>
    <row r="1876" s="16" customFormat="1" x14ac:dyDescent="0.2"/>
    <row r="1877" s="16" customFormat="1" x14ac:dyDescent="0.2"/>
    <row r="1878" s="16" customFormat="1" x14ac:dyDescent="0.2"/>
    <row r="1879" s="16" customFormat="1" x14ac:dyDescent="0.2"/>
    <row r="1880" s="16" customFormat="1" x14ac:dyDescent="0.2"/>
    <row r="1881" s="16" customFormat="1" x14ac:dyDescent="0.2"/>
    <row r="1882" s="16" customFormat="1" x14ac:dyDescent="0.2"/>
    <row r="1883" s="16" customFormat="1" x14ac:dyDescent="0.2"/>
    <row r="1884" s="16" customFormat="1" x14ac:dyDescent="0.2"/>
    <row r="1885" s="16" customFormat="1" x14ac:dyDescent="0.2"/>
    <row r="1886" s="16" customFormat="1" x14ac:dyDescent="0.2"/>
    <row r="1887" s="16" customFormat="1" x14ac:dyDescent="0.2"/>
    <row r="1888" s="16" customFormat="1" x14ac:dyDescent="0.2"/>
    <row r="1889" s="16" customFormat="1" x14ac:dyDescent="0.2"/>
    <row r="1890" s="16" customFormat="1" x14ac:dyDescent="0.2"/>
    <row r="1891" s="16" customFormat="1" x14ac:dyDescent="0.2"/>
    <row r="1892" s="16" customFormat="1" x14ac:dyDescent="0.2"/>
    <row r="1893" s="16" customFormat="1" x14ac:dyDescent="0.2"/>
    <row r="1894" s="16" customFormat="1" x14ac:dyDescent="0.2"/>
    <row r="1895" s="16" customFormat="1" x14ac:dyDescent="0.2"/>
    <row r="1896" s="16" customFormat="1" x14ac:dyDescent="0.2"/>
    <row r="1897" s="16" customFormat="1" x14ac:dyDescent="0.2"/>
    <row r="1898" s="16" customFormat="1" x14ac:dyDescent="0.2"/>
    <row r="1899" s="16" customFormat="1" x14ac:dyDescent="0.2"/>
    <row r="1900" s="16" customFormat="1" x14ac:dyDescent="0.2"/>
    <row r="1901" s="16" customFormat="1" x14ac:dyDescent="0.2"/>
    <row r="1902" s="16" customFormat="1" x14ac:dyDescent="0.2"/>
    <row r="1903" s="16" customFormat="1" x14ac:dyDescent="0.2"/>
    <row r="1904" s="16" customFormat="1" x14ac:dyDescent="0.2"/>
    <row r="1905" s="16" customFormat="1" x14ac:dyDescent="0.2"/>
    <row r="1906" s="16" customFormat="1" x14ac:dyDescent="0.2"/>
    <row r="1907" s="16" customFormat="1" x14ac:dyDescent="0.2"/>
    <row r="1908" s="16" customFormat="1" x14ac:dyDescent="0.2"/>
    <row r="1909" s="16" customFormat="1" x14ac:dyDescent="0.2"/>
    <row r="1910" s="16" customFormat="1" x14ac:dyDescent="0.2"/>
    <row r="1911" s="16" customFormat="1" x14ac:dyDescent="0.2"/>
    <row r="1912" s="16" customFormat="1" x14ac:dyDescent="0.2"/>
    <row r="1913" s="16" customFormat="1" x14ac:dyDescent="0.2"/>
    <row r="1914" s="16" customFormat="1" x14ac:dyDescent="0.2"/>
    <row r="1915" s="16" customFormat="1" x14ac:dyDescent="0.2"/>
    <row r="1916" s="16" customFormat="1" x14ac:dyDescent="0.2"/>
    <row r="1917" s="16" customFormat="1" x14ac:dyDescent="0.2"/>
    <row r="1918" s="16" customFormat="1" x14ac:dyDescent="0.2"/>
    <row r="1919" s="16" customFormat="1" x14ac:dyDescent="0.2"/>
    <row r="1920" s="16" customFormat="1" x14ac:dyDescent="0.2"/>
    <row r="1921" s="16" customFormat="1" x14ac:dyDescent="0.2"/>
    <row r="1922" s="16" customFormat="1" x14ac:dyDescent="0.2"/>
    <row r="1923" s="16" customFormat="1" x14ac:dyDescent="0.2"/>
    <row r="1924" s="16" customFormat="1" x14ac:dyDescent="0.2"/>
    <row r="1925" s="16" customFormat="1" x14ac:dyDescent="0.2"/>
    <row r="1926" s="16" customFormat="1" x14ac:dyDescent="0.2"/>
    <row r="1927" s="16" customFormat="1" x14ac:dyDescent="0.2"/>
    <row r="1928" s="16" customFormat="1" x14ac:dyDescent="0.2"/>
    <row r="1929" s="16" customFormat="1" x14ac:dyDescent="0.2"/>
    <row r="1930" s="16" customFormat="1" x14ac:dyDescent="0.2"/>
    <row r="1931" s="16" customFormat="1" x14ac:dyDescent="0.2"/>
    <row r="1932" s="16" customFormat="1" x14ac:dyDescent="0.2"/>
    <row r="1933" s="16" customFormat="1" x14ac:dyDescent="0.2"/>
    <row r="1934" s="16" customFormat="1" x14ac:dyDescent="0.2"/>
    <row r="1935" s="16" customFormat="1" x14ac:dyDescent="0.2"/>
    <row r="1936" s="16" customFormat="1" x14ac:dyDescent="0.2"/>
    <row r="1937" s="16" customFormat="1" x14ac:dyDescent="0.2"/>
    <row r="1938" s="16" customFormat="1" x14ac:dyDescent="0.2"/>
    <row r="1939" s="16" customFormat="1" x14ac:dyDescent="0.2"/>
    <row r="1940" s="16" customFormat="1" x14ac:dyDescent="0.2"/>
    <row r="1941" s="16" customFormat="1" x14ac:dyDescent="0.2"/>
    <row r="1942" s="16" customFormat="1" x14ac:dyDescent="0.2"/>
    <row r="1943" s="16" customFormat="1" x14ac:dyDescent="0.2"/>
    <row r="1944" s="16" customFormat="1" x14ac:dyDescent="0.2"/>
    <row r="1945" s="16" customFormat="1" x14ac:dyDescent="0.2"/>
    <row r="1946" s="16" customFormat="1" x14ac:dyDescent="0.2"/>
    <row r="1947" s="16" customFormat="1" x14ac:dyDescent="0.2"/>
    <row r="1948" s="16" customFormat="1" x14ac:dyDescent="0.2"/>
    <row r="1949" s="16" customFormat="1" x14ac:dyDescent="0.2"/>
    <row r="1950" s="16" customFormat="1" x14ac:dyDescent="0.2"/>
    <row r="1951" s="16" customFormat="1" x14ac:dyDescent="0.2"/>
    <row r="1952" s="16" customFormat="1" x14ac:dyDescent="0.2"/>
    <row r="1953" s="16" customFormat="1" x14ac:dyDescent="0.2"/>
    <row r="1954" s="16" customFormat="1" x14ac:dyDescent="0.2"/>
    <row r="1955" s="16" customFormat="1" x14ac:dyDescent="0.2"/>
    <row r="1956" s="16" customFormat="1" x14ac:dyDescent="0.2"/>
    <row r="1957" s="16" customFormat="1" x14ac:dyDescent="0.2"/>
    <row r="1958" s="16" customFormat="1" x14ac:dyDescent="0.2"/>
    <row r="1959" s="16" customFormat="1" x14ac:dyDescent="0.2"/>
    <row r="1960" s="16" customFormat="1" x14ac:dyDescent="0.2"/>
    <row r="1961" s="16" customFormat="1" x14ac:dyDescent="0.2"/>
    <row r="1962" s="16" customFormat="1" x14ac:dyDescent="0.2"/>
    <row r="1963" s="16" customFormat="1" x14ac:dyDescent="0.2"/>
    <row r="1964" s="16" customFormat="1" x14ac:dyDescent="0.2"/>
    <row r="1965" s="16" customFormat="1" x14ac:dyDescent="0.2"/>
    <row r="1966" s="16" customFormat="1" x14ac:dyDescent="0.2"/>
    <row r="1967" s="16" customFormat="1" x14ac:dyDescent="0.2"/>
    <row r="1968" s="16" customFormat="1" x14ac:dyDescent="0.2"/>
    <row r="1969" s="16" customFormat="1" x14ac:dyDescent="0.2"/>
    <row r="1970" s="16" customFormat="1" x14ac:dyDescent="0.2"/>
    <row r="1971" s="16" customFormat="1" x14ac:dyDescent="0.2"/>
    <row r="1972" s="16" customFormat="1" x14ac:dyDescent="0.2"/>
    <row r="1973" s="16" customFormat="1" x14ac:dyDescent="0.2"/>
    <row r="1974" s="16" customFormat="1" x14ac:dyDescent="0.2"/>
    <row r="1975" s="16" customFormat="1" x14ac:dyDescent="0.2"/>
    <row r="1976" s="16" customFormat="1" x14ac:dyDescent="0.2"/>
    <row r="1977" s="16" customFormat="1" x14ac:dyDescent="0.2"/>
    <row r="1978" s="16" customFormat="1" x14ac:dyDescent="0.2"/>
    <row r="1979" s="16" customFormat="1" x14ac:dyDescent="0.2"/>
    <row r="1980" s="16" customFormat="1" x14ac:dyDescent="0.2"/>
    <row r="1981" s="16" customFormat="1" x14ac:dyDescent="0.2"/>
    <row r="1982" s="16" customFormat="1" x14ac:dyDescent="0.2"/>
    <row r="1983" s="16" customFormat="1" x14ac:dyDescent="0.2"/>
    <row r="1984" s="16" customFormat="1" x14ac:dyDescent="0.2"/>
    <row r="1985" s="16" customFormat="1" x14ac:dyDescent="0.2"/>
    <row r="1986" s="16" customFormat="1" x14ac:dyDescent="0.2"/>
    <row r="1987" s="16" customFormat="1" x14ac:dyDescent="0.2"/>
    <row r="1988" s="16" customFormat="1" x14ac:dyDescent="0.2"/>
    <row r="1989" s="16" customFormat="1" x14ac:dyDescent="0.2"/>
    <row r="1990" s="16" customFormat="1" x14ac:dyDescent="0.2"/>
    <row r="1991" s="16" customFormat="1" x14ac:dyDescent="0.2"/>
    <row r="1992" s="16" customFormat="1" x14ac:dyDescent="0.2"/>
    <row r="1993" s="16" customFormat="1" x14ac:dyDescent="0.2"/>
    <row r="1994" s="16" customFormat="1" x14ac:dyDescent="0.2"/>
    <row r="1995" s="16" customFormat="1" x14ac:dyDescent="0.2"/>
    <row r="1996" s="16" customFormat="1" x14ac:dyDescent="0.2"/>
    <row r="1997" s="16" customFormat="1" x14ac:dyDescent="0.2"/>
    <row r="1998" s="16" customFormat="1" x14ac:dyDescent="0.2"/>
    <row r="1999" s="16" customFormat="1" x14ac:dyDescent="0.2"/>
    <row r="2000" s="16" customFormat="1" x14ac:dyDescent="0.2"/>
    <row r="2001" s="16" customFormat="1" x14ac:dyDescent="0.2"/>
    <row r="2002" s="16" customFormat="1" x14ac:dyDescent="0.2"/>
    <row r="2003" s="16" customFormat="1" x14ac:dyDescent="0.2"/>
    <row r="2004" s="16" customFormat="1" x14ac:dyDescent="0.2"/>
    <row r="2005" s="16" customFormat="1" x14ac:dyDescent="0.2"/>
    <row r="2006" s="16" customFormat="1" x14ac:dyDescent="0.2"/>
    <row r="2007" s="16" customFormat="1" x14ac:dyDescent="0.2"/>
    <row r="2008" s="16" customFormat="1" x14ac:dyDescent="0.2"/>
    <row r="2009" s="16" customFormat="1" x14ac:dyDescent="0.2"/>
    <row r="2010" s="16" customFormat="1" x14ac:dyDescent="0.2"/>
    <row r="2011" s="16" customFormat="1" x14ac:dyDescent="0.2"/>
    <row r="2012" s="16" customFormat="1" x14ac:dyDescent="0.2"/>
    <row r="2013" s="16" customFormat="1" x14ac:dyDescent="0.2"/>
    <row r="2014" s="16" customFormat="1" x14ac:dyDescent="0.2"/>
    <row r="2015" s="16" customFormat="1" x14ac:dyDescent="0.2"/>
    <row r="2016" s="16" customFormat="1" x14ac:dyDescent="0.2"/>
    <row r="2017" s="16" customFormat="1" x14ac:dyDescent="0.2"/>
    <row r="2018" s="16" customFormat="1" x14ac:dyDescent="0.2"/>
    <row r="2019" s="16" customFormat="1" x14ac:dyDescent="0.2"/>
    <row r="2020" s="16" customFormat="1" x14ac:dyDescent="0.2"/>
    <row r="2021" s="16" customFormat="1" x14ac:dyDescent="0.2"/>
    <row r="2022" s="16" customFormat="1" x14ac:dyDescent="0.2"/>
    <row r="2023" s="16" customFormat="1" x14ac:dyDescent="0.2"/>
    <row r="2024" s="16" customFormat="1" x14ac:dyDescent="0.2"/>
    <row r="2025" s="16" customFormat="1" x14ac:dyDescent="0.2"/>
    <row r="2026" s="16" customFormat="1" x14ac:dyDescent="0.2"/>
    <row r="2027" s="16" customFormat="1" x14ac:dyDescent="0.2"/>
    <row r="2028" s="16" customFormat="1" x14ac:dyDescent="0.2"/>
    <row r="2029" s="16" customFormat="1" x14ac:dyDescent="0.2"/>
    <row r="2030" s="16" customFormat="1" x14ac:dyDescent="0.2"/>
    <row r="2031" s="16" customFormat="1" x14ac:dyDescent="0.2"/>
    <row r="2032" s="16" customFormat="1" x14ac:dyDescent="0.2"/>
    <row r="2033" s="16" customFormat="1" x14ac:dyDescent="0.2"/>
    <row r="2034" s="16" customFormat="1" x14ac:dyDescent="0.2"/>
    <row r="2035" s="16" customFormat="1" x14ac:dyDescent="0.2"/>
    <row r="2036" s="16" customFormat="1" x14ac:dyDescent="0.2"/>
    <row r="2037" s="16" customFormat="1" x14ac:dyDescent="0.2"/>
    <row r="2038" s="16" customFormat="1" x14ac:dyDescent="0.2"/>
    <row r="2039" s="16" customFormat="1" x14ac:dyDescent="0.2"/>
    <row r="2040" s="16" customFormat="1" x14ac:dyDescent="0.2"/>
    <row r="2041" s="16" customFormat="1" x14ac:dyDescent="0.2"/>
    <row r="2042" s="16" customFormat="1" x14ac:dyDescent="0.2"/>
    <row r="2043" s="16" customFormat="1" x14ac:dyDescent="0.2"/>
    <row r="2044" s="16" customFormat="1" x14ac:dyDescent="0.2"/>
    <row r="2045" s="16" customFormat="1" x14ac:dyDescent="0.2"/>
    <row r="2046" s="16" customFormat="1" x14ac:dyDescent="0.2"/>
    <row r="2047" s="16" customFormat="1" x14ac:dyDescent="0.2"/>
    <row r="2048" s="16" customFormat="1" x14ac:dyDescent="0.2"/>
    <row r="2049" s="16" customFormat="1" x14ac:dyDescent="0.2"/>
    <row r="2050" s="16" customFormat="1" x14ac:dyDescent="0.2"/>
    <row r="2051" s="16" customFormat="1" x14ac:dyDescent="0.2"/>
    <row r="2052" s="16" customFormat="1" x14ac:dyDescent="0.2"/>
    <row r="2053" s="16" customFormat="1" x14ac:dyDescent="0.2"/>
    <row r="2054" s="16" customFormat="1" x14ac:dyDescent="0.2"/>
    <row r="2055" s="16" customFormat="1" x14ac:dyDescent="0.2"/>
    <row r="2056" s="16" customFormat="1" x14ac:dyDescent="0.2"/>
    <row r="2057" s="16" customFormat="1" x14ac:dyDescent="0.2"/>
    <row r="2058" s="16" customFormat="1" x14ac:dyDescent="0.2"/>
    <row r="2059" s="16" customFormat="1" x14ac:dyDescent="0.2"/>
    <row r="2060" s="16" customFormat="1" x14ac:dyDescent="0.2"/>
    <row r="2061" s="16" customFormat="1" x14ac:dyDescent="0.2"/>
    <row r="2062" s="16" customFormat="1" x14ac:dyDescent="0.2"/>
    <row r="2063" s="16" customFormat="1" x14ac:dyDescent="0.2"/>
    <row r="2064" s="16" customFormat="1" x14ac:dyDescent="0.2"/>
    <row r="2065" s="16" customFormat="1" x14ac:dyDescent="0.2"/>
    <row r="2066" s="16" customFormat="1" x14ac:dyDescent="0.2"/>
    <row r="2067" s="16" customFormat="1" x14ac:dyDescent="0.2"/>
    <row r="2068" s="16" customFormat="1" x14ac:dyDescent="0.2"/>
    <row r="2069" s="16" customFormat="1" x14ac:dyDescent="0.2"/>
    <row r="2070" s="16" customFormat="1" x14ac:dyDescent="0.2"/>
    <row r="2071" s="16" customFormat="1" x14ac:dyDescent="0.2"/>
    <row r="2072" s="16" customFormat="1" x14ac:dyDescent="0.2"/>
    <row r="2073" s="16" customFormat="1" x14ac:dyDescent="0.2"/>
    <row r="2074" s="16" customFormat="1" x14ac:dyDescent="0.2"/>
    <row r="2075" s="16" customFormat="1" x14ac:dyDescent="0.2"/>
    <row r="2076" s="16" customFormat="1" x14ac:dyDescent="0.2"/>
    <row r="2077" s="16" customFormat="1" x14ac:dyDescent="0.2"/>
    <row r="2078" s="16" customFormat="1" x14ac:dyDescent="0.2"/>
    <row r="2079" s="16" customFormat="1" x14ac:dyDescent="0.2"/>
    <row r="2080" s="16" customFormat="1" x14ac:dyDescent="0.2"/>
    <row r="2081" s="16" customFormat="1" x14ac:dyDescent="0.2"/>
    <row r="2082" s="16" customFormat="1" x14ac:dyDescent="0.2"/>
    <row r="2083" s="16" customFormat="1" x14ac:dyDescent="0.2"/>
    <row r="2084" s="16" customFormat="1" x14ac:dyDescent="0.2"/>
    <row r="2085" s="16" customFormat="1" x14ac:dyDescent="0.2"/>
    <row r="2086" s="16" customFormat="1" x14ac:dyDescent="0.2"/>
    <row r="2087" s="16" customFormat="1" x14ac:dyDescent="0.2"/>
    <row r="2088" s="16" customFormat="1" x14ac:dyDescent="0.2"/>
    <row r="2089" s="16" customFormat="1" x14ac:dyDescent="0.2"/>
    <row r="2090" s="16" customFormat="1" x14ac:dyDescent="0.2"/>
    <row r="2091" s="16" customFormat="1" x14ac:dyDescent="0.2"/>
    <row r="2092" s="16" customFormat="1" x14ac:dyDescent="0.2"/>
    <row r="2093" s="16" customFormat="1" x14ac:dyDescent="0.2"/>
    <row r="2094" s="16" customFormat="1" x14ac:dyDescent="0.2"/>
    <row r="2095" s="16" customFormat="1" x14ac:dyDescent="0.2"/>
    <row r="2096" s="16" customFormat="1" x14ac:dyDescent="0.2"/>
    <row r="2097" s="16" customFormat="1" x14ac:dyDescent="0.2"/>
    <row r="2098" s="16" customFormat="1" x14ac:dyDescent="0.2"/>
    <row r="2099" s="16" customFormat="1" x14ac:dyDescent="0.2"/>
    <row r="2100" s="16" customFormat="1" x14ac:dyDescent="0.2"/>
    <row r="2101" s="16" customFormat="1" x14ac:dyDescent="0.2"/>
    <row r="2102" s="16" customFormat="1" x14ac:dyDescent="0.2"/>
    <row r="2103" s="16" customFormat="1" x14ac:dyDescent="0.2"/>
    <row r="2104" s="16" customFormat="1" x14ac:dyDescent="0.2"/>
    <row r="2105" s="16" customFormat="1" x14ac:dyDescent="0.2"/>
    <row r="2106" s="16" customFormat="1" x14ac:dyDescent="0.2"/>
    <row r="2107" s="16" customFormat="1" x14ac:dyDescent="0.2"/>
    <row r="2108" s="16" customFormat="1" x14ac:dyDescent="0.2"/>
    <row r="2109" s="16" customFormat="1" x14ac:dyDescent="0.2"/>
    <row r="2110" s="16" customFormat="1" x14ac:dyDescent="0.2"/>
    <row r="2111" s="16" customFormat="1" x14ac:dyDescent="0.2"/>
    <row r="2112" s="16" customFormat="1" x14ac:dyDescent="0.2"/>
    <row r="2113" s="16" customFormat="1" x14ac:dyDescent="0.2"/>
    <row r="2114" s="16" customFormat="1" x14ac:dyDescent="0.2"/>
    <row r="2115" s="16" customFormat="1" x14ac:dyDescent="0.2"/>
    <row r="2116" s="16" customFormat="1" x14ac:dyDescent="0.2"/>
    <row r="2117" s="16" customFormat="1" x14ac:dyDescent="0.2"/>
    <row r="2118" s="16" customFormat="1" x14ac:dyDescent="0.2"/>
    <row r="2119" s="16" customFormat="1" x14ac:dyDescent="0.2"/>
    <row r="2120" s="16" customFormat="1" x14ac:dyDescent="0.2"/>
    <row r="2121" s="16" customFormat="1" x14ac:dyDescent="0.2"/>
    <row r="2122" s="16" customFormat="1" x14ac:dyDescent="0.2"/>
    <row r="2123" s="16" customFormat="1" x14ac:dyDescent="0.2"/>
    <row r="2124" s="16" customFormat="1" x14ac:dyDescent="0.2"/>
    <row r="2125" s="16" customFormat="1" x14ac:dyDescent="0.2"/>
    <row r="2126" s="16" customFormat="1" x14ac:dyDescent="0.2"/>
    <row r="2127" s="16" customFormat="1" x14ac:dyDescent="0.2"/>
    <row r="2128" s="16" customFormat="1" x14ac:dyDescent="0.2"/>
    <row r="2129" s="16" customFormat="1" x14ac:dyDescent="0.2"/>
    <row r="2130" s="16" customFormat="1" x14ac:dyDescent="0.2"/>
    <row r="2131" s="16" customFormat="1" x14ac:dyDescent="0.2"/>
    <row r="2132" s="16" customFormat="1" x14ac:dyDescent="0.2"/>
    <row r="2133" s="16" customFormat="1" x14ac:dyDescent="0.2"/>
    <row r="2134" s="16" customFormat="1" x14ac:dyDescent="0.2"/>
    <row r="2135" s="16" customFormat="1" x14ac:dyDescent="0.2"/>
    <row r="2136" s="16" customFormat="1" x14ac:dyDescent="0.2"/>
    <row r="2137" s="16" customFormat="1" x14ac:dyDescent="0.2"/>
    <row r="2138" s="16" customFormat="1" x14ac:dyDescent="0.2"/>
    <row r="2139" s="16" customFormat="1" x14ac:dyDescent="0.2"/>
    <row r="2140" s="16" customFormat="1" x14ac:dyDescent="0.2"/>
    <row r="2141" s="16" customFormat="1" x14ac:dyDescent="0.2"/>
    <row r="2142" s="16" customFormat="1" x14ac:dyDescent="0.2"/>
    <row r="2143" s="16" customFormat="1" x14ac:dyDescent="0.2"/>
    <row r="2144" s="16" customFormat="1" x14ac:dyDescent="0.2"/>
    <row r="2145" s="16" customFormat="1" x14ac:dyDescent="0.2"/>
    <row r="2146" s="16" customFormat="1" x14ac:dyDescent="0.2"/>
    <row r="2147" s="16" customFormat="1" x14ac:dyDescent="0.2"/>
    <row r="2148" s="16" customFormat="1" x14ac:dyDescent="0.2"/>
    <row r="2149" s="16" customFormat="1" x14ac:dyDescent="0.2"/>
    <row r="2150" s="16" customFormat="1" x14ac:dyDescent="0.2"/>
    <row r="2151" s="16" customFormat="1" x14ac:dyDescent="0.2"/>
    <row r="2152" s="16" customFormat="1" x14ac:dyDescent="0.2"/>
    <row r="2153" s="16" customFormat="1" x14ac:dyDescent="0.2"/>
    <row r="2154" s="16" customFormat="1" x14ac:dyDescent="0.2"/>
    <row r="2155" s="16" customFormat="1" x14ac:dyDescent="0.2"/>
    <row r="2156" s="16" customFormat="1" x14ac:dyDescent="0.2"/>
    <row r="2157" s="16" customFormat="1" x14ac:dyDescent="0.2"/>
    <row r="2158" s="16" customFormat="1" x14ac:dyDescent="0.2"/>
    <row r="2159" s="16" customFormat="1" x14ac:dyDescent="0.2"/>
    <row r="2160" s="16" customFormat="1" x14ac:dyDescent="0.2"/>
    <row r="2161" s="16" customFormat="1" x14ac:dyDescent="0.2"/>
    <row r="2162" s="16" customFormat="1" x14ac:dyDescent="0.2"/>
    <row r="2163" s="16" customFormat="1" x14ac:dyDescent="0.2"/>
    <row r="2164" s="16" customFormat="1" x14ac:dyDescent="0.2"/>
    <row r="2165" s="16" customFormat="1" x14ac:dyDescent="0.2"/>
    <row r="2166" s="16" customFormat="1" x14ac:dyDescent="0.2"/>
    <row r="2167" s="16" customFormat="1" x14ac:dyDescent="0.2"/>
    <row r="2168" s="16" customFormat="1" x14ac:dyDescent="0.2"/>
    <row r="2169" s="16" customFormat="1" x14ac:dyDescent="0.2"/>
    <row r="2170" s="16" customFormat="1" x14ac:dyDescent="0.2"/>
    <row r="2171" s="16" customFormat="1" x14ac:dyDescent="0.2"/>
    <row r="2172" s="16" customFormat="1" x14ac:dyDescent="0.2"/>
    <row r="2173" s="16" customFormat="1" x14ac:dyDescent="0.2"/>
    <row r="2174" s="16" customFormat="1" x14ac:dyDescent="0.2"/>
    <row r="2175" s="16" customFormat="1" x14ac:dyDescent="0.2"/>
    <row r="2176" s="16" customFormat="1" x14ac:dyDescent="0.2"/>
    <row r="2177" s="16" customFormat="1" x14ac:dyDescent="0.2"/>
    <row r="2178" s="16" customFormat="1" x14ac:dyDescent="0.2"/>
    <row r="2179" s="16" customFormat="1" x14ac:dyDescent="0.2"/>
    <row r="2180" s="16" customFormat="1" x14ac:dyDescent="0.2"/>
    <row r="2181" s="16" customFormat="1" x14ac:dyDescent="0.2"/>
    <row r="2182" s="16" customFormat="1" x14ac:dyDescent="0.2"/>
    <row r="2183" s="16" customFormat="1" x14ac:dyDescent="0.2"/>
    <row r="2184" s="16" customFormat="1" x14ac:dyDescent="0.2"/>
    <row r="2185" s="16" customFormat="1" x14ac:dyDescent="0.2"/>
    <row r="2186" s="16" customFormat="1" x14ac:dyDescent="0.2"/>
    <row r="2187" s="16" customFormat="1" x14ac:dyDescent="0.2"/>
    <row r="2188" s="16" customFormat="1" x14ac:dyDescent="0.2"/>
    <row r="2189" s="16" customFormat="1" x14ac:dyDescent="0.2"/>
    <row r="2190" s="16" customFormat="1" x14ac:dyDescent="0.2"/>
    <row r="2191" s="16" customFormat="1" x14ac:dyDescent="0.2"/>
    <row r="2192" s="16" customFormat="1" x14ac:dyDescent="0.2"/>
    <row r="2193" s="16" customFormat="1" x14ac:dyDescent="0.2"/>
    <row r="2194" s="16" customFormat="1" x14ac:dyDescent="0.2"/>
    <row r="2195" s="16" customFormat="1" x14ac:dyDescent="0.2"/>
    <row r="2196" s="16" customFormat="1" x14ac:dyDescent="0.2"/>
    <row r="2197" s="16" customFormat="1" x14ac:dyDescent="0.2"/>
    <row r="2198" s="16" customFormat="1" x14ac:dyDescent="0.2"/>
    <row r="2199" s="16" customFormat="1" x14ac:dyDescent="0.2"/>
    <row r="2200" s="16" customFormat="1" x14ac:dyDescent="0.2"/>
    <row r="2201" s="16" customFormat="1" x14ac:dyDescent="0.2"/>
    <row r="2202" s="16" customFormat="1" x14ac:dyDescent="0.2"/>
    <row r="2203" s="16" customFormat="1" x14ac:dyDescent="0.2"/>
    <row r="2204" s="16" customFormat="1" x14ac:dyDescent="0.2"/>
    <row r="2205" s="16" customFormat="1" x14ac:dyDescent="0.2"/>
    <row r="2206" s="16" customFormat="1" x14ac:dyDescent="0.2"/>
    <row r="2207" s="16" customFormat="1" x14ac:dyDescent="0.2"/>
    <row r="2208" s="16" customFormat="1" x14ac:dyDescent="0.2"/>
    <row r="2209" s="16" customFormat="1" x14ac:dyDescent="0.2"/>
    <row r="2210" s="16" customFormat="1" x14ac:dyDescent="0.2"/>
    <row r="2211" s="16" customFormat="1" x14ac:dyDescent="0.2"/>
    <row r="2212" s="16" customFormat="1" x14ac:dyDescent="0.2"/>
    <row r="2213" s="16" customFormat="1" x14ac:dyDescent="0.2"/>
    <row r="2214" s="16" customFormat="1" x14ac:dyDescent="0.2"/>
    <row r="2215" s="16" customFormat="1" x14ac:dyDescent="0.2"/>
    <row r="2216" s="16" customFormat="1" x14ac:dyDescent="0.2"/>
    <row r="2217" s="16" customFormat="1" x14ac:dyDescent="0.2"/>
    <row r="2218" s="16" customFormat="1" x14ac:dyDescent="0.2"/>
    <row r="2219" s="16" customFormat="1" x14ac:dyDescent="0.2"/>
    <row r="2220" s="16" customFormat="1" x14ac:dyDescent="0.2"/>
    <row r="2221" s="16" customFormat="1" x14ac:dyDescent="0.2"/>
    <row r="2222" s="16" customFormat="1" x14ac:dyDescent="0.2"/>
    <row r="2223" s="16" customFormat="1" x14ac:dyDescent="0.2"/>
    <row r="2224" s="16" customFormat="1" x14ac:dyDescent="0.2"/>
    <row r="2225" s="16" customFormat="1" x14ac:dyDescent="0.2"/>
    <row r="2226" s="16" customFormat="1" x14ac:dyDescent="0.2"/>
    <row r="2227" s="16" customFormat="1" x14ac:dyDescent="0.2"/>
    <row r="2228" s="16" customFormat="1" x14ac:dyDescent="0.2"/>
    <row r="2229" s="16" customFormat="1" x14ac:dyDescent="0.2"/>
    <row r="2230" s="16" customFormat="1" x14ac:dyDescent="0.2"/>
    <row r="2231" s="16" customFormat="1" x14ac:dyDescent="0.2"/>
    <row r="2232" s="16" customFormat="1" x14ac:dyDescent="0.2"/>
    <row r="2233" s="16" customFormat="1" x14ac:dyDescent="0.2"/>
    <row r="2234" s="16" customFormat="1" x14ac:dyDescent="0.2"/>
    <row r="2235" s="16" customFormat="1" x14ac:dyDescent="0.2"/>
    <row r="2236" s="16" customFormat="1" x14ac:dyDescent="0.2"/>
    <row r="2237" s="16" customFormat="1" x14ac:dyDescent="0.2"/>
    <row r="2238" s="16" customFormat="1" x14ac:dyDescent="0.2"/>
    <row r="2239" s="16" customFormat="1" x14ac:dyDescent="0.2"/>
    <row r="2240" s="16" customFormat="1" x14ac:dyDescent="0.2"/>
    <row r="2241" s="16" customFormat="1" x14ac:dyDescent="0.2"/>
    <row r="2242" s="16" customFormat="1" x14ac:dyDescent="0.2"/>
    <row r="2243" s="16" customFormat="1" x14ac:dyDescent="0.2"/>
    <row r="2244" s="16" customFormat="1" x14ac:dyDescent="0.2"/>
    <row r="2245" s="16" customFormat="1" x14ac:dyDescent="0.2"/>
    <row r="2246" s="16" customFormat="1" x14ac:dyDescent="0.2"/>
    <row r="2247" s="16" customFormat="1" x14ac:dyDescent="0.2"/>
    <row r="2248" s="16" customFormat="1" x14ac:dyDescent="0.2"/>
    <row r="2249" s="16" customFormat="1" x14ac:dyDescent="0.2"/>
    <row r="2250" s="16" customFormat="1" x14ac:dyDescent="0.2"/>
    <row r="2251" s="16" customFormat="1" x14ac:dyDescent="0.2"/>
    <row r="2252" s="16" customFormat="1" x14ac:dyDescent="0.2"/>
    <row r="2253" s="16" customFormat="1" x14ac:dyDescent="0.2"/>
    <row r="2254" s="16" customFormat="1" x14ac:dyDescent="0.2"/>
    <row r="2255" s="16" customFormat="1" x14ac:dyDescent="0.2"/>
    <row r="2256" s="16" customFormat="1" x14ac:dyDescent="0.2"/>
    <row r="2257" s="16" customFormat="1" x14ac:dyDescent="0.2"/>
    <row r="2258" s="16" customFormat="1" x14ac:dyDescent="0.2"/>
    <row r="2259" s="16" customFormat="1" x14ac:dyDescent="0.2"/>
    <row r="2260" s="16" customFormat="1" x14ac:dyDescent="0.2"/>
    <row r="2261" s="16" customFormat="1" x14ac:dyDescent="0.2"/>
    <row r="2262" s="16" customFormat="1" x14ac:dyDescent="0.2"/>
    <row r="2263" s="16" customFormat="1" x14ac:dyDescent="0.2"/>
    <row r="2264" s="16" customFormat="1" x14ac:dyDescent="0.2"/>
    <row r="2265" s="16" customFormat="1" x14ac:dyDescent="0.2"/>
    <row r="2266" s="16" customFormat="1" x14ac:dyDescent="0.2"/>
    <row r="2267" s="16" customFormat="1" x14ac:dyDescent="0.2"/>
    <row r="2268" s="16" customFormat="1" x14ac:dyDescent="0.2"/>
    <row r="2269" s="16" customFormat="1" x14ac:dyDescent="0.2"/>
    <row r="2270" s="16" customFormat="1" x14ac:dyDescent="0.2"/>
    <row r="2271" s="16" customFormat="1" x14ac:dyDescent="0.2"/>
    <row r="2272" s="16" customFormat="1" x14ac:dyDescent="0.2"/>
    <row r="2273" s="16" customFormat="1" x14ac:dyDescent="0.2"/>
    <row r="2274" s="16" customFormat="1" x14ac:dyDescent="0.2"/>
    <row r="2275" s="16" customFormat="1" x14ac:dyDescent="0.2"/>
    <row r="2276" s="16" customFormat="1" x14ac:dyDescent="0.2"/>
    <row r="2277" s="16" customFormat="1" x14ac:dyDescent="0.2"/>
    <row r="2278" s="16" customFormat="1" x14ac:dyDescent="0.2"/>
    <row r="2279" s="16" customFormat="1" x14ac:dyDescent="0.2"/>
    <row r="2280" s="16" customFormat="1" x14ac:dyDescent="0.2"/>
    <row r="2281" s="16" customFormat="1" x14ac:dyDescent="0.2"/>
    <row r="2282" s="16" customFormat="1" x14ac:dyDescent="0.2"/>
    <row r="2283" s="16" customFormat="1" x14ac:dyDescent="0.2"/>
    <row r="2284" s="16" customFormat="1" x14ac:dyDescent="0.2"/>
    <row r="2285" s="16" customFormat="1" x14ac:dyDescent="0.2"/>
    <row r="2286" s="16" customFormat="1" x14ac:dyDescent="0.2"/>
    <row r="2287" s="16" customFormat="1" x14ac:dyDescent="0.2"/>
    <row r="2288" s="16" customFormat="1" x14ac:dyDescent="0.2"/>
    <row r="2289" s="16" customFormat="1" x14ac:dyDescent="0.2"/>
    <row r="2290" s="16" customFormat="1" x14ac:dyDescent="0.2"/>
    <row r="2291" s="16" customFormat="1" x14ac:dyDescent="0.2"/>
    <row r="2292" s="16" customFormat="1" x14ac:dyDescent="0.2"/>
    <row r="2293" s="16" customFormat="1" x14ac:dyDescent="0.2"/>
    <row r="2294" s="16" customFormat="1" x14ac:dyDescent="0.2"/>
    <row r="2295" s="16" customFormat="1" x14ac:dyDescent="0.2"/>
    <row r="2296" s="16" customFormat="1" x14ac:dyDescent="0.2"/>
    <row r="2297" s="16" customFormat="1" x14ac:dyDescent="0.2"/>
    <row r="2298" s="16" customFormat="1" x14ac:dyDescent="0.2"/>
    <row r="2299" s="16" customFormat="1" x14ac:dyDescent="0.2"/>
    <row r="2300" s="16" customFormat="1" x14ac:dyDescent="0.2"/>
    <row r="2301" s="16" customFormat="1" x14ac:dyDescent="0.2"/>
    <row r="2302" s="16" customFormat="1" x14ac:dyDescent="0.2"/>
    <row r="2303" s="16" customFormat="1" x14ac:dyDescent="0.2"/>
    <row r="2304" s="16" customFormat="1" x14ac:dyDescent="0.2"/>
    <row r="2305" s="16" customFormat="1" x14ac:dyDescent="0.2"/>
    <row r="2306" s="16" customFormat="1" x14ac:dyDescent="0.2"/>
    <row r="2307" s="16" customFormat="1" x14ac:dyDescent="0.2"/>
    <row r="2308" s="16" customFormat="1" x14ac:dyDescent="0.2"/>
    <row r="2309" s="16" customFormat="1" x14ac:dyDescent="0.2"/>
    <row r="2310" s="16" customFormat="1" x14ac:dyDescent="0.2"/>
    <row r="2311" s="16" customFormat="1" x14ac:dyDescent="0.2"/>
    <row r="2312" s="16" customFormat="1" x14ac:dyDescent="0.2"/>
    <row r="2313" s="16" customFormat="1" x14ac:dyDescent="0.2"/>
    <row r="2314" s="16" customFormat="1" x14ac:dyDescent="0.2"/>
    <row r="2315" s="16" customFormat="1" x14ac:dyDescent="0.2"/>
    <row r="2316" s="16" customFormat="1" x14ac:dyDescent="0.2"/>
    <row r="2317" s="16" customFormat="1" x14ac:dyDescent="0.2"/>
    <row r="2318" s="16" customFormat="1" x14ac:dyDescent="0.2"/>
    <row r="2319" s="16" customFormat="1" x14ac:dyDescent="0.2"/>
    <row r="2320" s="16" customFormat="1" x14ac:dyDescent="0.2"/>
    <row r="2321" s="16" customFormat="1" x14ac:dyDescent="0.2"/>
    <row r="2322" s="16" customFormat="1" x14ac:dyDescent="0.2"/>
    <row r="2323" s="16" customFormat="1" x14ac:dyDescent="0.2"/>
    <row r="2324" s="16" customFormat="1" x14ac:dyDescent="0.2"/>
    <row r="2325" s="16" customFormat="1" x14ac:dyDescent="0.2"/>
    <row r="2326" s="16" customFormat="1" x14ac:dyDescent="0.2"/>
    <row r="2327" s="16" customFormat="1" x14ac:dyDescent="0.2"/>
    <row r="2328" s="16" customFormat="1" x14ac:dyDescent="0.2"/>
    <row r="2329" s="16" customFormat="1" x14ac:dyDescent="0.2"/>
    <row r="2330" s="16" customFormat="1" x14ac:dyDescent="0.2"/>
    <row r="2331" s="16" customFormat="1" x14ac:dyDescent="0.2"/>
    <row r="2332" s="16" customFormat="1" x14ac:dyDescent="0.2"/>
    <row r="2333" s="16" customFormat="1" x14ac:dyDescent="0.2"/>
    <row r="2334" s="16" customFormat="1" x14ac:dyDescent="0.2"/>
    <row r="2335" s="16" customFormat="1" x14ac:dyDescent="0.2"/>
    <row r="2336" s="16" customFormat="1" x14ac:dyDescent="0.2"/>
    <row r="2337" s="16" customFormat="1" x14ac:dyDescent="0.2"/>
    <row r="2338" s="16" customFormat="1" x14ac:dyDescent="0.2"/>
    <row r="2339" s="16" customFormat="1" x14ac:dyDescent="0.2"/>
    <row r="2340" s="16" customFormat="1" x14ac:dyDescent="0.2"/>
    <row r="2341" s="16" customFormat="1" x14ac:dyDescent="0.2"/>
    <row r="2342" s="16" customFormat="1" x14ac:dyDescent="0.2"/>
    <row r="2343" s="16" customFormat="1" x14ac:dyDescent="0.2"/>
    <row r="2344" s="16" customFormat="1" x14ac:dyDescent="0.2"/>
    <row r="2345" s="16" customFormat="1" x14ac:dyDescent="0.2"/>
    <row r="2346" s="16" customFormat="1" x14ac:dyDescent="0.2"/>
    <row r="2347" s="16" customFormat="1" x14ac:dyDescent="0.2"/>
    <row r="2348" s="16" customFormat="1" x14ac:dyDescent="0.2"/>
    <row r="2349" s="16" customFormat="1" x14ac:dyDescent="0.2"/>
    <row r="2350" s="16" customFormat="1" x14ac:dyDescent="0.2"/>
    <row r="2351" s="16" customFormat="1" x14ac:dyDescent="0.2"/>
    <row r="2352" s="16" customFormat="1" x14ac:dyDescent="0.2"/>
    <row r="2353" s="16" customFormat="1" x14ac:dyDescent="0.2"/>
    <row r="2354" s="16" customFormat="1" x14ac:dyDescent="0.2"/>
    <row r="2355" s="16" customFormat="1" x14ac:dyDescent="0.2"/>
    <row r="2356" s="16" customFormat="1" x14ac:dyDescent="0.2"/>
    <row r="2357" s="16" customFormat="1" x14ac:dyDescent="0.2"/>
    <row r="2358" s="16" customFormat="1" x14ac:dyDescent="0.2"/>
    <row r="2359" s="16" customFormat="1" x14ac:dyDescent="0.2"/>
    <row r="2360" s="16" customFormat="1" x14ac:dyDescent="0.2"/>
    <row r="2361" s="16" customFormat="1" x14ac:dyDescent="0.2"/>
    <row r="2362" s="16" customFormat="1" x14ac:dyDescent="0.2"/>
    <row r="2363" s="16" customFormat="1" x14ac:dyDescent="0.2"/>
    <row r="2364" s="16" customFormat="1" x14ac:dyDescent="0.2"/>
    <row r="2365" s="16" customFormat="1" x14ac:dyDescent="0.2"/>
    <row r="2366" s="16" customFormat="1" x14ac:dyDescent="0.2"/>
    <row r="2367" s="16" customFormat="1" x14ac:dyDescent="0.2"/>
    <row r="2368" s="16" customFormat="1" x14ac:dyDescent="0.2"/>
    <row r="2369" s="16" customFormat="1" x14ac:dyDescent="0.2"/>
    <row r="2370" s="16" customFormat="1" x14ac:dyDescent="0.2"/>
    <row r="2371" s="16" customFormat="1" x14ac:dyDescent="0.2"/>
    <row r="2372" s="16" customFormat="1" x14ac:dyDescent="0.2"/>
    <row r="2373" s="16" customFormat="1" x14ac:dyDescent="0.2"/>
    <row r="2374" s="16" customFormat="1" x14ac:dyDescent="0.2"/>
    <row r="2375" s="16" customFormat="1" x14ac:dyDescent="0.2"/>
    <row r="2376" s="16" customFormat="1" x14ac:dyDescent="0.2"/>
    <row r="2377" s="16" customFormat="1" x14ac:dyDescent="0.2"/>
    <row r="2378" s="16" customFormat="1" x14ac:dyDescent="0.2"/>
    <row r="2379" s="16" customFormat="1" x14ac:dyDescent="0.2"/>
    <row r="2380" s="16" customFormat="1" x14ac:dyDescent="0.2"/>
    <row r="2381" s="16" customFormat="1" x14ac:dyDescent="0.2"/>
    <row r="2382" s="16" customFormat="1" x14ac:dyDescent="0.2"/>
    <row r="2383" s="16" customFormat="1" x14ac:dyDescent="0.2"/>
    <row r="2384" s="16" customFormat="1" x14ac:dyDescent="0.2"/>
    <row r="2385" s="16" customFormat="1" x14ac:dyDescent="0.2"/>
    <row r="2386" s="16" customFormat="1" x14ac:dyDescent="0.2"/>
    <row r="2387" s="16" customFormat="1" x14ac:dyDescent="0.2"/>
    <row r="2388" s="16" customFormat="1" x14ac:dyDescent="0.2"/>
    <row r="2389" s="16" customFormat="1" x14ac:dyDescent="0.2"/>
    <row r="2390" s="16" customFormat="1" x14ac:dyDescent="0.2"/>
    <row r="2391" s="16" customFormat="1" x14ac:dyDescent="0.2"/>
    <row r="2392" s="16" customFormat="1" x14ac:dyDescent="0.2"/>
    <row r="2393" s="16" customFormat="1" x14ac:dyDescent="0.2"/>
    <row r="2394" s="16" customFormat="1" x14ac:dyDescent="0.2"/>
    <row r="2395" s="16" customFormat="1" x14ac:dyDescent="0.2"/>
    <row r="2396" s="16" customFormat="1" x14ac:dyDescent="0.2"/>
    <row r="2397" s="16" customFormat="1" x14ac:dyDescent="0.2"/>
    <row r="2398" s="16" customFormat="1" x14ac:dyDescent="0.2"/>
    <row r="2399" s="16" customFormat="1" x14ac:dyDescent="0.2"/>
    <row r="2400" s="16" customFormat="1" x14ac:dyDescent="0.2"/>
    <row r="2401" s="16" customFormat="1" x14ac:dyDescent="0.2"/>
    <row r="2402" s="16" customFormat="1" x14ac:dyDescent="0.2"/>
    <row r="2403" s="16" customFormat="1" x14ac:dyDescent="0.2"/>
    <row r="2404" s="16" customFormat="1" x14ac:dyDescent="0.2"/>
    <row r="2405" s="16" customFormat="1" x14ac:dyDescent="0.2"/>
    <row r="2406" s="16" customFormat="1" x14ac:dyDescent="0.2"/>
    <row r="2407" s="16" customFormat="1" x14ac:dyDescent="0.2"/>
    <row r="2408" s="16" customFormat="1" x14ac:dyDescent="0.2"/>
    <row r="2409" s="16" customFormat="1" x14ac:dyDescent="0.2"/>
    <row r="2410" s="16" customFormat="1" x14ac:dyDescent="0.2"/>
    <row r="2411" s="16" customFormat="1" x14ac:dyDescent="0.2"/>
    <row r="2412" s="16" customFormat="1" x14ac:dyDescent="0.2"/>
    <row r="2413" s="16" customFormat="1" x14ac:dyDescent="0.2"/>
    <row r="2414" s="16" customFormat="1" x14ac:dyDescent="0.2"/>
    <row r="2415" s="16" customFormat="1" x14ac:dyDescent="0.2"/>
    <row r="2416" s="16" customFormat="1" x14ac:dyDescent="0.2"/>
    <row r="2417" s="16" customFormat="1" x14ac:dyDescent="0.2"/>
    <row r="2418" s="16" customFormat="1" x14ac:dyDescent="0.2"/>
    <row r="2419" s="16" customFormat="1" x14ac:dyDescent="0.2"/>
    <row r="2420" s="16" customFormat="1" x14ac:dyDescent="0.2"/>
    <row r="2421" s="16" customFormat="1" x14ac:dyDescent="0.2"/>
    <row r="2422" s="16" customFormat="1" x14ac:dyDescent="0.2"/>
    <row r="2423" s="16" customFormat="1" x14ac:dyDescent="0.2"/>
    <row r="2424" s="16" customFormat="1" x14ac:dyDescent="0.2"/>
    <row r="2425" s="16" customFormat="1" x14ac:dyDescent="0.2"/>
    <row r="2426" s="16" customFormat="1" x14ac:dyDescent="0.2"/>
    <row r="2427" s="16" customFormat="1" x14ac:dyDescent="0.2"/>
    <row r="2428" s="16" customFormat="1" x14ac:dyDescent="0.2"/>
    <row r="2429" s="16" customFormat="1" x14ac:dyDescent="0.2"/>
    <row r="2430" s="16" customFormat="1" x14ac:dyDescent="0.2"/>
    <row r="2431" s="16" customFormat="1" x14ac:dyDescent="0.2"/>
    <row r="2432" s="16" customFormat="1" x14ac:dyDescent="0.2"/>
    <row r="2433" s="16" customFormat="1" x14ac:dyDescent="0.2"/>
    <row r="2434" s="16" customFormat="1" x14ac:dyDescent="0.2"/>
    <row r="2435" s="16" customFormat="1" x14ac:dyDescent="0.2"/>
    <row r="2436" s="16" customFormat="1" x14ac:dyDescent="0.2"/>
    <row r="2437" s="16" customFormat="1" x14ac:dyDescent="0.2"/>
    <row r="2438" s="16" customFormat="1" x14ac:dyDescent="0.2"/>
    <row r="2439" s="16" customFormat="1" x14ac:dyDescent="0.2"/>
    <row r="2440" s="16" customFormat="1" x14ac:dyDescent="0.2"/>
    <row r="2441" s="16" customFormat="1" x14ac:dyDescent="0.2"/>
    <row r="2442" s="16" customFormat="1" x14ac:dyDescent="0.2"/>
    <row r="2443" s="16" customFormat="1" x14ac:dyDescent="0.2"/>
    <row r="2444" s="16" customFormat="1" x14ac:dyDescent="0.2"/>
    <row r="2445" s="16" customFormat="1" x14ac:dyDescent="0.2"/>
    <row r="2446" s="16" customFormat="1" x14ac:dyDescent="0.2"/>
    <row r="2447" s="16" customFormat="1" x14ac:dyDescent="0.2"/>
    <row r="2448" s="16" customFormat="1" x14ac:dyDescent="0.2"/>
    <row r="2449" s="16" customFormat="1" x14ac:dyDescent="0.2"/>
    <row r="2450" s="16" customFormat="1" x14ac:dyDescent="0.2"/>
    <row r="2451" s="16" customFormat="1" x14ac:dyDescent="0.2"/>
    <row r="2452" s="16" customFormat="1" x14ac:dyDescent="0.2"/>
    <row r="2453" s="16" customFormat="1" x14ac:dyDescent="0.2"/>
    <row r="2454" s="16" customFormat="1" x14ac:dyDescent="0.2"/>
    <row r="2455" s="16" customFormat="1" x14ac:dyDescent="0.2"/>
    <row r="2456" s="16" customFormat="1" x14ac:dyDescent="0.2"/>
    <row r="2457" s="16" customFormat="1" x14ac:dyDescent="0.2"/>
    <row r="2458" s="16" customFormat="1" x14ac:dyDescent="0.2"/>
    <row r="2459" s="16" customFormat="1" x14ac:dyDescent="0.2"/>
    <row r="2460" s="16" customFormat="1" x14ac:dyDescent="0.2"/>
    <row r="2461" s="16" customFormat="1" x14ac:dyDescent="0.2"/>
    <row r="2462" s="16" customFormat="1" x14ac:dyDescent="0.2"/>
    <row r="2463" s="16" customFormat="1" x14ac:dyDescent="0.2"/>
    <row r="2464" s="16" customFormat="1" x14ac:dyDescent="0.2"/>
    <row r="2465" s="16" customFormat="1" x14ac:dyDescent="0.2"/>
    <row r="2466" s="16" customFormat="1" x14ac:dyDescent="0.2"/>
    <row r="2467" s="16" customFormat="1" x14ac:dyDescent="0.2"/>
    <row r="2468" s="16" customFormat="1" x14ac:dyDescent="0.2"/>
    <row r="2469" s="16" customFormat="1" x14ac:dyDescent="0.2"/>
    <row r="2470" s="16" customFormat="1" x14ac:dyDescent="0.2"/>
    <row r="2471" s="16" customFormat="1" x14ac:dyDescent="0.2"/>
    <row r="2472" s="16" customFormat="1" x14ac:dyDescent="0.2"/>
    <row r="2473" s="16" customFormat="1" x14ac:dyDescent="0.2"/>
    <row r="2474" s="16" customFormat="1" x14ac:dyDescent="0.2"/>
    <row r="2475" s="16" customFormat="1" x14ac:dyDescent="0.2"/>
    <row r="2476" s="16" customFormat="1" x14ac:dyDescent="0.2"/>
    <row r="2477" s="16" customFormat="1" x14ac:dyDescent="0.2"/>
    <row r="2478" s="16" customFormat="1" x14ac:dyDescent="0.2"/>
    <row r="2479" s="16" customFormat="1" x14ac:dyDescent="0.2"/>
    <row r="2480" s="16" customFormat="1" x14ac:dyDescent="0.2"/>
    <row r="2481" s="16" customFormat="1" x14ac:dyDescent="0.2"/>
    <row r="2482" s="16" customFormat="1" x14ac:dyDescent="0.2"/>
    <row r="2483" s="16" customFormat="1" x14ac:dyDescent="0.2"/>
    <row r="2484" s="16" customFormat="1" x14ac:dyDescent="0.2"/>
    <row r="2485" s="16" customFormat="1" x14ac:dyDescent="0.2"/>
    <row r="2486" s="16" customFormat="1" x14ac:dyDescent="0.2"/>
    <row r="2487" s="16" customFormat="1" x14ac:dyDescent="0.2"/>
    <row r="2488" s="16" customFormat="1" x14ac:dyDescent="0.2"/>
    <row r="2489" s="16" customFormat="1" x14ac:dyDescent="0.2"/>
    <row r="2490" s="16" customFormat="1" x14ac:dyDescent="0.2"/>
    <row r="2491" s="16" customFormat="1" x14ac:dyDescent="0.2"/>
    <row r="2492" s="16" customFormat="1" x14ac:dyDescent="0.2"/>
    <row r="2493" s="16" customFormat="1" x14ac:dyDescent="0.2"/>
    <row r="2494" s="16" customFormat="1" x14ac:dyDescent="0.2"/>
    <row r="2495" s="16" customFormat="1" x14ac:dyDescent="0.2"/>
    <row r="2496" s="16" customFormat="1" x14ac:dyDescent="0.2"/>
    <row r="2497" s="16" customFormat="1" x14ac:dyDescent="0.2"/>
    <row r="2498" s="16" customFormat="1" x14ac:dyDescent="0.2"/>
    <row r="2499" s="16" customFormat="1" x14ac:dyDescent="0.2"/>
    <row r="2500" s="16" customFormat="1" x14ac:dyDescent="0.2"/>
    <row r="2501" s="16" customFormat="1" x14ac:dyDescent="0.2"/>
    <row r="2502" s="16" customFormat="1" x14ac:dyDescent="0.2"/>
    <row r="2503" s="16" customFormat="1" x14ac:dyDescent="0.2"/>
    <row r="2504" s="16" customFormat="1" x14ac:dyDescent="0.2"/>
    <row r="2505" s="16" customFormat="1" x14ac:dyDescent="0.2"/>
    <row r="2506" s="16" customFormat="1" x14ac:dyDescent="0.2"/>
    <row r="2507" s="16" customFormat="1" x14ac:dyDescent="0.2"/>
    <row r="2508" s="16" customFormat="1" x14ac:dyDescent="0.2"/>
    <row r="2509" s="16" customFormat="1" x14ac:dyDescent="0.2"/>
    <row r="2510" s="16" customFormat="1" x14ac:dyDescent="0.2"/>
    <row r="2511" s="16" customFormat="1" x14ac:dyDescent="0.2"/>
    <row r="2512" s="16" customFormat="1" x14ac:dyDescent="0.2"/>
    <row r="2513" s="16" customFormat="1" x14ac:dyDescent="0.2"/>
    <row r="2514" s="16" customFormat="1" x14ac:dyDescent="0.2"/>
    <row r="2515" s="16" customFormat="1" x14ac:dyDescent="0.2"/>
    <row r="2516" s="16" customFormat="1" x14ac:dyDescent="0.2"/>
    <row r="2517" s="16" customFormat="1" x14ac:dyDescent="0.2"/>
    <row r="2518" s="16" customFormat="1" x14ac:dyDescent="0.2"/>
    <row r="2519" s="16" customFormat="1" x14ac:dyDescent="0.2"/>
    <row r="2520" s="16" customFormat="1" x14ac:dyDescent="0.2"/>
    <row r="2521" s="16" customFormat="1" x14ac:dyDescent="0.2"/>
    <row r="2522" s="16" customFormat="1" x14ac:dyDescent="0.2"/>
    <row r="2523" s="16" customFormat="1" x14ac:dyDescent="0.2"/>
    <row r="2524" s="16" customFormat="1" x14ac:dyDescent="0.2"/>
    <row r="2525" s="16" customFormat="1" x14ac:dyDescent="0.2"/>
    <row r="2526" s="16" customFormat="1" x14ac:dyDescent="0.2"/>
    <row r="2527" s="16" customFormat="1" x14ac:dyDescent="0.2"/>
    <row r="2528" s="16" customFormat="1" x14ac:dyDescent="0.2"/>
    <row r="2529" s="16" customFormat="1" x14ac:dyDescent="0.2"/>
    <row r="2530" s="16" customFormat="1" x14ac:dyDescent="0.2"/>
    <row r="2531" s="16" customFormat="1" x14ac:dyDescent="0.2"/>
    <row r="2532" s="16" customFormat="1" x14ac:dyDescent="0.2"/>
    <row r="2533" s="16" customFormat="1" x14ac:dyDescent="0.2"/>
    <row r="2534" s="16" customFormat="1" x14ac:dyDescent="0.2"/>
    <row r="2535" s="16" customFormat="1" x14ac:dyDescent="0.2"/>
    <row r="2536" s="16" customFormat="1" x14ac:dyDescent="0.2"/>
    <row r="2537" s="16" customFormat="1" x14ac:dyDescent="0.2"/>
    <row r="2538" s="16" customFormat="1" x14ac:dyDescent="0.2"/>
    <row r="2539" s="16" customFormat="1" x14ac:dyDescent="0.2"/>
    <row r="2540" s="16" customFormat="1" x14ac:dyDescent="0.2"/>
    <row r="2541" s="16" customFormat="1" x14ac:dyDescent="0.2"/>
    <row r="2542" s="16" customFormat="1" x14ac:dyDescent="0.2"/>
    <row r="2543" s="16" customFormat="1" x14ac:dyDescent="0.2"/>
    <row r="2544" s="16" customFormat="1" x14ac:dyDescent="0.2"/>
    <row r="2545" s="16" customFormat="1" x14ac:dyDescent="0.2"/>
    <row r="2546" s="16" customFormat="1" x14ac:dyDescent="0.2"/>
    <row r="2547" s="16" customFormat="1" x14ac:dyDescent="0.2"/>
    <row r="2548" s="16" customFormat="1" x14ac:dyDescent="0.2"/>
    <row r="2549" s="16" customFormat="1" x14ac:dyDescent="0.2"/>
    <row r="2550" s="16" customFormat="1" x14ac:dyDescent="0.2"/>
    <row r="2551" s="16" customFormat="1" x14ac:dyDescent="0.2"/>
    <row r="2552" s="16" customFormat="1" x14ac:dyDescent="0.2"/>
    <row r="2553" s="16" customFormat="1" x14ac:dyDescent="0.2"/>
    <row r="2554" s="16" customFormat="1" x14ac:dyDescent="0.2"/>
    <row r="2555" s="16" customFormat="1" x14ac:dyDescent="0.2"/>
    <row r="2556" s="16" customFormat="1" x14ac:dyDescent="0.2"/>
    <row r="2557" s="16" customFormat="1" x14ac:dyDescent="0.2"/>
    <row r="2558" s="16" customFormat="1" x14ac:dyDescent="0.2"/>
    <row r="2559" s="16" customFormat="1" x14ac:dyDescent="0.2"/>
    <row r="2560" s="16" customFormat="1" x14ac:dyDescent="0.2"/>
    <row r="2561" s="16" customFormat="1" x14ac:dyDescent="0.2"/>
    <row r="2562" s="16" customFormat="1" x14ac:dyDescent="0.2"/>
    <row r="2563" s="16" customFormat="1" x14ac:dyDescent="0.2"/>
    <row r="2564" s="16" customFormat="1" x14ac:dyDescent="0.2"/>
    <row r="2565" s="16" customFormat="1" x14ac:dyDescent="0.2"/>
    <row r="2566" s="16" customFormat="1" x14ac:dyDescent="0.2"/>
    <row r="2567" s="16" customFormat="1" x14ac:dyDescent="0.2"/>
    <row r="2568" s="16" customFormat="1" x14ac:dyDescent="0.2"/>
    <row r="2569" s="16" customFormat="1" x14ac:dyDescent="0.2"/>
    <row r="2570" s="16" customFormat="1" x14ac:dyDescent="0.2"/>
    <row r="2571" s="16" customFormat="1" x14ac:dyDescent="0.2"/>
    <row r="2572" s="16" customFormat="1" x14ac:dyDescent="0.2"/>
    <row r="2573" s="16" customFormat="1" x14ac:dyDescent="0.2"/>
    <row r="2574" s="16" customFormat="1" x14ac:dyDescent="0.2"/>
    <row r="2575" s="16" customFormat="1" x14ac:dyDescent="0.2"/>
    <row r="2576" s="16" customFormat="1" x14ac:dyDescent="0.2"/>
    <row r="2577" s="16" customFormat="1" x14ac:dyDescent="0.2"/>
    <row r="2578" s="16" customFormat="1" x14ac:dyDescent="0.2"/>
    <row r="2579" s="16" customFormat="1" x14ac:dyDescent="0.2"/>
    <row r="2580" s="16" customFormat="1" x14ac:dyDescent="0.2"/>
    <row r="2581" s="16" customFormat="1" x14ac:dyDescent="0.2"/>
    <row r="2582" s="16" customFormat="1" x14ac:dyDescent="0.2"/>
    <row r="2583" s="16" customFormat="1" x14ac:dyDescent="0.2"/>
    <row r="2584" s="16" customFormat="1" x14ac:dyDescent="0.2"/>
    <row r="2585" s="16" customFormat="1" x14ac:dyDescent="0.2"/>
    <row r="2586" s="16" customFormat="1" x14ac:dyDescent="0.2"/>
    <row r="2587" s="16" customFormat="1" x14ac:dyDescent="0.2"/>
    <row r="2588" s="16" customFormat="1" x14ac:dyDescent="0.2"/>
    <row r="2589" s="16" customFormat="1" x14ac:dyDescent="0.2"/>
    <row r="2590" s="16" customFormat="1" x14ac:dyDescent="0.2"/>
    <row r="2591" s="16" customFormat="1" x14ac:dyDescent="0.2"/>
    <row r="2592" s="16" customFormat="1" x14ac:dyDescent="0.2"/>
    <row r="2593" s="16" customFormat="1" x14ac:dyDescent="0.2"/>
    <row r="2594" s="16" customFormat="1" x14ac:dyDescent="0.2"/>
    <row r="2595" s="16" customFormat="1" x14ac:dyDescent="0.2"/>
    <row r="2596" s="16" customFormat="1" x14ac:dyDescent="0.2"/>
    <row r="2597" s="16" customFormat="1" x14ac:dyDescent="0.2"/>
    <row r="2598" s="16" customFormat="1" x14ac:dyDescent="0.2"/>
    <row r="2599" s="16" customFormat="1" x14ac:dyDescent="0.2"/>
    <row r="2600" s="16" customFormat="1" x14ac:dyDescent="0.2"/>
    <row r="2601" s="16" customFormat="1" x14ac:dyDescent="0.2"/>
    <row r="2602" s="16" customFormat="1" x14ac:dyDescent="0.2"/>
    <row r="2603" s="16" customFormat="1" x14ac:dyDescent="0.2"/>
    <row r="2604" s="16" customFormat="1" x14ac:dyDescent="0.2"/>
    <row r="2605" s="16" customFormat="1" x14ac:dyDescent="0.2"/>
    <row r="2606" s="16" customFormat="1" x14ac:dyDescent="0.2"/>
    <row r="2607" s="16" customFormat="1" x14ac:dyDescent="0.2"/>
    <row r="2608" s="16" customFormat="1" x14ac:dyDescent="0.2"/>
    <row r="2609" s="16" customFormat="1" x14ac:dyDescent="0.2"/>
    <row r="2610" s="16" customFormat="1" x14ac:dyDescent="0.2"/>
    <row r="2611" s="16" customFormat="1" x14ac:dyDescent="0.2"/>
    <row r="2612" s="16" customFormat="1" x14ac:dyDescent="0.2"/>
    <row r="2613" s="16" customFormat="1" x14ac:dyDescent="0.2"/>
    <row r="2614" s="16" customFormat="1" x14ac:dyDescent="0.2"/>
    <row r="2615" s="16" customFormat="1" x14ac:dyDescent="0.2"/>
    <row r="2616" s="16" customFormat="1" x14ac:dyDescent="0.2"/>
    <row r="2617" s="16" customFormat="1" x14ac:dyDescent="0.2"/>
    <row r="2618" s="16" customFormat="1" x14ac:dyDescent="0.2"/>
    <row r="2619" s="16" customFormat="1" x14ac:dyDescent="0.2"/>
    <row r="2620" s="16" customFormat="1" x14ac:dyDescent="0.2"/>
    <row r="2621" s="16" customFormat="1" x14ac:dyDescent="0.2"/>
    <row r="2622" s="16" customFormat="1" x14ac:dyDescent="0.2"/>
    <row r="2623" s="16" customFormat="1" x14ac:dyDescent="0.2"/>
    <row r="2624" s="16" customFormat="1" x14ac:dyDescent="0.2"/>
    <row r="2625" s="16" customFormat="1" x14ac:dyDescent="0.2"/>
    <row r="2626" s="16" customFormat="1" x14ac:dyDescent="0.2"/>
    <row r="2627" s="16" customFormat="1" x14ac:dyDescent="0.2"/>
    <row r="2628" s="16" customFormat="1" x14ac:dyDescent="0.2"/>
    <row r="2629" s="16" customFormat="1" x14ac:dyDescent="0.2"/>
    <row r="2630" s="16" customFormat="1" x14ac:dyDescent="0.2"/>
    <row r="2631" s="16" customFormat="1" x14ac:dyDescent="0.2"/>
    <row r="2632" s="16" customFormat="1" x14ac:dyDescent="0.2"/>
    <row r="2633" s="16" customFormat="1" x14ac:dyDescent="0.2"/>
    <row r="2634" s="16" customFormat="1" x14ac:dyDescent="0.2"/>
    <row r="2635" s="16" customFormat="1" x14ac:dyDescent="0.2"/>
    <row r="2636" s="16" customFormat="1" x14ac:dyDescent="0.2"/>
    <row r="2637" s="16" customFormat="1" x14ac:dyDescent="0.2"/>
    <row r="2638" s="16" customFormat="1" x14ac:dyDescent="0.2"/>
    <row r="2639" s="16" customFormat="1" x14ac:dyDescent="0.2"/>
    <row r="2640" s="16" customFormat="1" x14ac:dyDescent="0.2"/>
    <row r="2641" s="16" customFormat="1" x14ac:dyDescent="0.2"/>
    <row r="2642" s="16" customFormat="1" x14ac:dyDescent="0.2"/>
    <row r="2643" s="16" customFormat="1" x14ac:dyDescent="0.2"/>
    <row r="2644" s="16" customFormat="1" x14ac:dyDescent="0.2"/>
    <row r="2645" s="16" customFormat="1" x14ac:dyDescent="0.2"/>
    <row r="2646" s="16" customFormat="1" x14ac:dyDescent="0.2"/>
    <row r="2647" s="16" customFormat="1" x14ac:dyDescent="0.2"/>
    <row r="2648" s="16" customFormat="1" x14ac:dyDescent="0.2"/>
    <row r="2649" s="16" customFormat="1" x14ac:dyDescent="0.2"/>
    <row r="2650" s="16" customFormat="1" x14ac:dyDescent="0.2"/>
    <row r="2651" s="16" customFormat="1" x14ac:dyDescent="0.2"/>
    <row r="2652" s="16" customFormat="1" x14ac:dyDescent="0.2"/>
    <row r="2653" s="16" customFormat="1" x14ac:dyDescent="0.2"/>
    <row r="2654" s="16" customFormat="1" x14ac:dyDescent="0.2"/>
    <row r="2655" s="16" customFormat="1" x14ac:dyDescent="0.2"/>
    <row r="2656" s="16" customFormat="1" x14ac:dyDescent="0.2"/>
    <row r="2657" s="16" customFormat="1" x14ac:dyDescent="0.2"/>
    <row r="2658" s="16" customFormat="1" x14ac:dyDescent="0.2"/>
    <row r="2659" s="16" customFormat="1" x14ac:dyDescent="0.2"/>
    <row r="2660" s="16" customFormat="1" x14ac:dyDescent="0.2"/>
    <row r="2661" s="16" customFormat="1" x14ac:dyDescent="0.2"/>
    <row r="2662" s="16" customFormat="1" x14ac:dyDescent="0.2"/>
    <row r="2663" s="16" customFormat="1" x14ac:dyDescent="0.2"/>
    <row r="2664" s="16" customFormat="1" x14ac:dyDescent="0.2"/>
    <row r="2665" s="16" customFormat="1" x14ac:dyDescent="0.2"/>
    <row r="2666" s="16" customFormat="1" x14ac:dyDescent="0.2"/>
    <row r="2667" s="16" customFormat="1" x14ac:dyDescent="0.2"/>
    <row r="2668" s="16" customFormat="1" x14ac:dyDescent="0.2"/>
    <row r="2669" s="16" customFormat="1" x14ac:dyDescent="0.2"/>
    <row r="2670" s="16" customFormat="1" x14ac:dyDescent="0.2"/>
    <row r="2671" s="16" customFormat="1" x14ac:dyDescent="0.2"/>
    <row r="2672" s="16" customFormat="1" x14ac:dyDescent="0.2"/>
    <row r="2673" s="16" customFormat="1" x14ac:dyDescent="0.2"/>
    <row r="2674" s="16" customFormat="1" x14ac:dyDescent="0.2"/>
    <row r="2675" s="16" customFormat="1" x14ac:dyDescent="0.2"/>
    <row r="2676" s="16" customFormat="1" x14ac:dyDescent="0.2"/>
    <row r="2677" s="16" customFormat="1" x14ac:dyDescent="0.2"/>
    <row r="2678" s="16" customFormat="1" x14ac:dyDescent="0.2"/>
    <row r="2679" s="16" customFormat="1" x14ac:dyDescent="0.2"/>
    <row r="2680" s="16" customFormat="1" x14ac:dyDescent="0.2"/>
    <row r="2681" s="16" customFormat="1" x14ac:dyDescent="0.2"/>
    <row r="2682" s="16" customFormat="1" x14ac:dyDescent="0.2"/>
    <row r="2683" s="16" customFormat="1" x14ac:dyDescent="0.2"/>
    <row r="2684" s="16" customFormat="1" x14ac:dyDescent="0.2"/>
    <row r="2685" s="16" customFormat="1" x14ac:dyDescent="0.2"/>
    <row r="2686" s="16" customFormat="1" x14ac:dyDescent="0.2"/>
    <row r="2687" s="16" customFormat="1" x14ac:dyDescent="0.2"/>
    <row r="2688" s="16" customFormat="1" x14ac:dyDescent="0.2"/>
    <row r="2689" s="16" customFormat="1" x14ac:dyDescent="0.2"/>
    <row r="2690" s="16" customFormat="1" x14ac:dyDescent="0.2"/>
    <row r="2691" s="16" customFormat="1" x14ac:dyDescent="0.2"/>
    <row r="2692" s="16" customFormat="1" x14ac:dyDescent="0.2"/>
    <row r="2693" s="16" customFormat="1" x14ac:dyDescent="0.2"/>
    <row r="2694" s="16" customFormat="1" x14ac:dyDescent="0.2"/>
    <row r="2695" s="16" customFormat="1" x14ac:dyDescent="0.2"/>
    <row r="2696" s="16" customFormat="1" x14ac:dyDescent="0.2"/>
    <row r="2697" s="16" customFormat="1" x14ac:dyDescent="0.2"/>
    <row r="2698" s="16" customFormat="1" x14ac:dyDescent="0.2"/>
    <row r="2699" s="16" customFormat="1" x14ac:dyDescent="0.2"/>
    <row r="2700" s="16" customFormat="1" x14ac:dyDescent="0.2"/>
    <row r="2701" s="16" customFormat="1" x14ac:dyDescent="0.2"/>
    <row r="2702" s="16" customFormat="1" x14ac:dyDescent="0.2"/>
    <row r="2703" s="16" customFormat="1" x14ac:dyDescent="0.2"/>
    <row r="2704" s="16" customFormat="1" x14ac:dyDescent="0.2"/>
    <row r="2705" s="16" customFormat="1" x14ac:dyDescent="0.2"/>
    <row r="2706" s="16" customFormat="1" x14ac:dyDescent="0.2"/>
    <row r="2707" s="16" customFormat="1" x14ac:dyDescent="0.2"/>
    <row r="2708" s="16" customFormat="1" x14ac:dyDescent="0.2"/>
    <row r="2709" s="16" customFormat="1" x14ac:dyDescent="0.2"/>
    <row r="2710" s="16" customFormat="1" x14ac:dyDescent="0.2"/>
    <row r="2711" s="16" customFormat="1" x14ac:dyDescent="0.2"/>
    <row r="2712" s="16" customFormat="1" x14ac:dyDescent="0.2"/>
    <row r="2713" s="16" customFormat="1" x14ac:dyDescent="0.2"/>
    <row r="2714" s="16" customFormat="1" x14ac:dyDescent="0.2"/>
    <row r="2715" s="16" customFormat="1" x14ac:dyDescent="0.2"/>
    <row r="2716" s="16" customFormat="1" x14ac:dyDescent="0.2"/>
    <row r="2717" s="16" customFormat="1" x14ac:dyDescent="0.2"/>
    <row r="2718" s="16" customFormat="1" x14ac:dyDescent="0.2"/>
    <row r="2719" s="16" customFormat="1" x14ac:dyDescent="0.2"/>
    <row r="2720" s="16" customFormat="1" x14ac:dyDescent="0.2"/>
    <row r="2721" s="16" customFormat="1" x14ac:dyDescent="0.2"/>
    <row r="2722" s="16" customFormat="1" x14ac:dyDescent="0.2"/>
    <row r="2723" s="16" customFormat="1" x14ac:dyDescent="0.2"/>
    <row r="2724" s="16" customFormat="1" x14ac:dyDescent="0.2"/>
    <row r="2725" s="16" customFormat="1" x14ac:dyDescent="0.2"/>
    <row r="2726" s="16" customFormat="1" x14ac:dyDescent="0.2"/>
    <row r="2727" s="16" customFormat="1" x14ac:dyDescent="0.2"/>
    <row r="2728" s="16" customFormat="1" x14ac:dyDescent="0.2"/>
    <row r="2729" s="16" customFormat="1" x14ac:dyDescent="0.2"/>
    <row r="2730" s="16" customFormat="1" x14ac:dyDescent="0.2"/>
    <row r="2731" s="16" customFormat="1" x14ac:dyDescent="0.2"/>
    <row r="2732" s="16" customFormat="1" x14ac:dyDescent="0.2"/>
    <row r="2733" s="16" customFormat="1" x14ac:dyDescent="0.2"/>
    <row r="2734" s="16" customFormat="1" x14ac:dyDescent="0.2"/>
    <row r="2735" s="16" customFormat="1" x14ac:dyDescent="0.2"/>
    <row r="2736" s="16" customFormat="1" x14ac:dyDescent="0.2"/>
    <row r="2737" s="16" customFormat="1" x14ac:dyDescent="0.2"/>
    <row r="2738" s="16" customFormat="1" x14ac:dyDescent="0.2"/>
    <row r="2739" s="16" customFormat="1" x14ac:dyDescent="0.2"/>
    <row r="2740" s="16" customFormat="1" x14ac:dyDescent="0.2"/>
    <row r="2741" s="16" customFormat="1" x14ac:dyDescent="0.2"/>
    <row r="2742" s="16" customFormat="1" x14ac:dyDescent="0.2"/>
    <row r="2743" s="16" customFormat="1" x14ac:dyDescent="0.2"/>
    <row r="2744" s="16" customFormat="1" x14ac:dyDescent="0.2"/>
    <row r="2745" s="16" customFormat="1" x14ac:dyDescent="0.2"/>
    <row r="2746" s="16" customFormat="1" x14ac:dyDescent="0.2"/>
    <row r="2747" s="16" customFormat="1" x14ac:dyDescent="0.2"/>
    <row r="2748" s="16" customFormat="1" x14ac:dyDescent="0.2"/>
    <row r="2749" s="16" customFormat="1" x14ac:dyDescent="0.2"/>
    <row r="2750" s="16" customFormat="1" x14ac:dyDescent="0.2"/>
    <row r="2751" s="16" customFormat="1" x14ac:dyDescent="0.2"/>
    <row r="2752" s="16" customFormat="1" x14ac:dyDescent="0.2"/>
    <row r="2753" s="16" customFormat="1" x14ac:dyDescent="0.2"/>
    <row r="2754" s="16" customFormat="1" x14ac:dyDescent="0.2"/>
    <row r="2755" s="16" customFormat="1" x14ac:dyDescent="0.2"/>
    <row r="2756" s="16" customFormat="1" x14ac:dyDescent="0.2"/>
    <row r="2757" s="16" customFormat="1" x14ac:dyDescent="0.2"/>
    <row r="2758" s="16" customFormat="1" x14ac:dyDescent="0.2"/>
    <row r="2759" s="16" customFormat="1" x14ac:dyDescent="0.2"/>
    <row r="2760" s="16" customFormat="1" x14ac:dyDescent="0.2"/>
    <row r="2761" s="16" customFormat="1" x14ac:dyDescent="0.2"/>
    <row r="2762" s="16" customFormat="1" x14ac:dyDescent="0.2"/>
    <row r="2763" s="16" customFormat="1" x14ac:dyDescent="0.2"/>
    <row r="2764" s="16" customFormat="1" x14ac:dyDescent="0.2"/>
    <row r="2765" s="16" customFormat="1" x14ac:dyDescent="0.2"/>
    <row r="2766" s="16" customFormat="1" x14ac:dyDescent="0.2"/>
    <row r="2767" s="16" customFormat="1" x14ac:dyDescent="0.2"/>
    <row r="2768" s="16" customFormat="1" x14ac:dyDescent="0.2"/>
    <row r="2769" s="16" customFormat="1" x14ac:dyDescent="0.2"/>
    <row r="2770" s="16" customFormat="1" x14ac:dyDescent="0.2"/>
    <row r="2771" s="16" customFormat="1" x14ac:dyDescent="0.2"/>
    <row r="2772" s="16" customFormat="1" x14ac:dyDescent="0.2"/>
    <row r="2773" s="16" customFormat="1" x14ac:dyDescent="0.2"/>
    <row r="2774" s="16" customFormat="1" x14ac:dyDescent="0.2"/>
    <row r="2775" s="16" customFormat="1" x14ac:dyDescent="0.2"/>
    <row r="2776" s="16" customFormat="1" x14ac:dyDescent="0.2"/>
    <row r="2777" s="16" customFormat="1" x14ac:dyDescent="0.2"/>
    <row r="2778" s="16" customFormat="1" x14ac:dyDescent="0.2"/>
    <row r="2779" s="16" customFormat="1" x14ac:dyDescent="0.2"/>
    <row r="2780" s="16" customFormat="1" x14ac:dyDescent="0.2"/>
    <row r="2781" s="16" customFormat="1" x14ac:dyDescent="0.2"/>
    <row r="2782" s="16" customFormat="1" x14ac:dyDescent="0.2"/>
    <row r="2783" s="16" customFormat="1" x14ac:dyDescent="0.2"/>
    <row r="2784" s="16" customFormat="1" x14ac:dyDescent="0.2"/>
    <row r="2785" s="16" customFormat="1" x14ac:dyDescent="0.2"/>
    <row r="2786" s="16" customFormat="1" x14ac:dyDescent="0.2"/>
    <row r="2787" s="16" customFormat="1" x14ac:dyDescent="0.2"/>
    <row r="2788" s="16" customFormat="1" x14ac:dyDescent="0.2"/>
    <row r="2789" s="16" customFormat="1" x14ac:dyDescent="0.2"/>
    <row r="2790" s="16" customFormat="1" x14ac:dyDescent="0.2"/>
    <row r="2791" s="16" customFormat="1" x14ac:dyDescent="0.2"/>
    <row r="2792" s="16" customFormat="1" x14ac:dyDescent="0.2"/>
    <row r="2793" s="16" customFormat="1" x14ac:dyDescent="0.2"/>
    <row r="2794" s="16" customFormat="1" x14ac:dyDescent="0.2"/>
    <row r="2795" s="16" customFormat="1" x14ac:dyDescent="0.2"/>
    <row r="2796" s="16" customFormat="1" x14ac:dyDescent="0.2"/>
    <row r="2797" s="16" customFormat="1" x14ac:dyDescent="0.2"/>
    <row r="2798" s="16" customFormat="1" x14ac:dyDescent="0.2"/>
    <row r="2799" s="16" customFormat="1" x14ac:dyDescent="0.2"/>
    <row r="2800" s="16" customFormat="1" x14ac:dyDescent="0.2"/>
    <row r="2801" s="16" customFormat="1" x14ac:dyDescent="0.2"/>
    <row r="2802" s="16" customFormat="1" x14ac:dyDescent="0.2"/>
    <row r="2803" s="16" customFormat="1" x14ac:dyDescent="0.2"/>
    <row r="2804" s="16" customFormat="1" x14ac:dyDescent="0.2"/>
    <row r="2805" s="16" customFormat="1" x14ac:dyDescent="0.2"/>
    <row r="2806" s="16" customFormat="1" x14ac:dyDescent="0.2"/>
    <row r="2807" s="16" customFormat="1" x14ac:dyDescent="0.2"/>
    <row r="2808" s="16" customFormat="1" x14ac:dyDescent="0.2"/>
    <row r="2809" s="16" customFormat="1" x14ac:dyDescent="0.2"/>
    <row r="2810" s="16" customFormat="1" x14ac:dyDescent="0.2"/>
    <row r="2811" s="16" customFormat="1" x14ac:dyDescent="0.2"/>
    <row r="2812" s="16" customFormat="1" x14ac:dyDescent="0.2"/>
    <row r="2813" s="16" customFormat="1" x14ac:dyDescent="0.2"/>
    <row r="2814" s="16" customFormat="1" x14ac:dyDescent="0.2"/>
    <row r="2815" s="16" customFormat="1" x14ac:dyDescent="0.2"/>
    <row r="2816" s="16" customFormat="1" x14ac:dyDescent="0.2"/>
    <row r="2817" s="16" customFormat="1" x14ac:dyDescent="0.2"/>
    <row r="2818" s="16" customFormat="1" x14ac:dyDescent="0.2"/>
    <row r="2819" s="16" customFormat="1" x14ac:dyDescent="0.2"/>
    <row r="2820" s="16" customFormat="1" x14ac:dyDescent="0.2"/>
    <row r="2821" s="16" customFormat="1" x14ac:dyDescent="0.2"/>
    <row r="2822" s="16" customFormat="1" x14ac:dyDescent="0.2"/>
    <row r="2823" s="16" customFormat="1" x14ac:dyDescent="0.2"/>
    <row r="2824" s="16" customFormat="1" x14ac:dyDescent="0.2"/>
    <row r="2825" s="16" customFormat="1" x14ac:dyDescent="0.2"/>
    <row r="2826" s="16" customFormat="1" x14ac:dyDescent="0.2"/>
    <row r="2827" s="16" customFormat="1" x14ac:dyDescent="0.2"/>
    <row r="2828" s="16" customFormat="1" x14ac:dyDescent="0.2"/>
    <row r="2829" s="16" customFormat="1" x14ac:dyDescent="0.2"/>
    <row r="2830" s="16" customFormat="1" x14ac:dyDescent="0.2"/>
    <row r="2831" s="16" customFormat="1" x14ac:dyDescent="0.2"/>
    <row r="2832" s="16" customFormat="1" x14ac:dyDescent="0.2"/>
    <row r="2833" s="16" customFormat="1" x14ac:dyDescent="0.2"/>
    <row r="2834" s="16" customFormat="1" x14ac:dyDescent="0.2"/>
    <row r="2835" s="16" customFormat="1" x14ac:dyDescent="0.2"/>
    <row r="2836" s="16" customFormat="1" x14ac:dyDescent="0.2"/>
    <row r="2837" s="16" customFormat="1" x14ac:dyDescent="0.2"/>
    <row r="2838" s="16" customFormat="1" x14ac:dyDescent="0.2"/>
    <row r="2839" s="16" customFormat="1" x14ac:dyDescent="0.2"/>
    <row r="2840" s="16" customFormat="1" x14ac:dyDescent="0.2"/>
    <row r="2841" s="16" customFormat="1" x14ac:dyDescent="0.2"/>
    <row r="2842" s="16" customFormat="1" x14ac:dyDescent="0.2"/>
    <row r="2843" s="16" customFormat="1" x14ac:dyDescent="0.2"/>
    <row r="2844" s="16" customFormat="1" x14ac:dyDescent="0.2"/>
    <row r="2845" s="16" customFormat="1" x14ac:dyDescent="0.2"/>
    <row r="2846" s="16" customFormat="1" x14ac:dyDescent="0.2"/>
    <row r="2847" s="16" customFormat="1" x14ac:dyDescent="0.2"/>
    <row r="2848" s="16" customFormat="1" x14ac:dyDescent="0.2"/>
    <row r="2849" s="16" customFormat="1" x14ac:dyDescent="0.2"/>
    <row r="2850" s="16" customFormat="1" x14ac:dyDescent="0.2"/>
    <row r="2851" s="16" customFormat="1" x14ac:dyDescent="0.2"/>
    <row r="2852" s="16" customFormat="1" x14ac:dyDescent="0.2"/>
    <row r="2853" s="16" customFormat="1" x14ac:dyDescent="0.2"/>
    <row r="2854" s="16" customFormat="1" x14ac:dyDescent="0.2"/>
    <row r="2855" s="16" customFormat="1" x14ac:dyDescent="0.2"/>
    <row r="2856" s="16" customFormat="1" x14ac:dyDescent="0.2"/>
    <row r="2857" s="16" customFormat="1" x14ac:dyDescent="0.2"/>
    <row r="2858" s="16" customFormat="1" x14ac:dyDescent="0.2"/>
    <row r="2859" s="16" customFormat="1" x14ac:dyDescent="0.2"/>
    <row r="2860" s="16" customFormat="1" x14ac:dyDescent="0.2"/>
    <row r="2861" s="16" customFormat="1" x14ac:dyDescent="0.2"/>
    <row r="2862" s="16" customFormat="1" x14ac:dyDescent="0.2"/>
    <row r="2863" s="16" customFormat="1" x14ac:dyDescent="0.2"/>
    <row r="2864" s="16" customFormat="1" x14ac:dyDescent="0.2"/>
    <row r="2865" s="16" customFormat="1" x14ac:dyDescent="0.2"/>
    <row r="2866" s="16" customFormat="1" x14ac:dyDescent="0.2"/>
    <row r="2867" s="16" customFormat="1" x14ac:dyDescent="0.2"/>
    <row r="2868" s="16" customFormat="1" x14ac:dyDescent="0.2"/>
    <row r="2869" s="16" customFormat="1" x14ac:dyDescent="0.2"/>
    <row r="2870" s="16" customFormat="1" x14ac:dyDescent="0.2"/>
    <row r="2871" s="16" customFormat="1" x14ac:dyDescent="0.2"/>
    <row r="2872" s="16" customFormat="1" x14ac:dyDescent="0.2"/>
    <row r="2873" s="16" customFormat="1" x14ac:dyDescent="0.2"/>
    <row r="2874" s="16" customFormat="1" x14ac:dyDescent="0.2"/>
    <row r="2875" s="16" customFormat="1" x14ac:dyDescent="0.2"/>
    <row r="2876" s="16" customFormat="1" x14ac:dyDescent="0.2"/>
    <row r="2877" s="16" customFormat="1" x14ac:dyDescent="0.2"/>
    <row r="2878" s="16" customFormat="1" x14ac:dyDescent="0.2"/>
    <row r="2879" s="16" customFormat="1" x14ac:dyDescent="0.2"/>
    <row r="2880" s="16" customFormat="1" x14ac:dyDescent="0.2"/>
    <row r="2881" s="16" customFormat="1" x14ac:dyDescent="0.2"/>
    <row r="2882" s="16" customFormat="1" x14ac:dyDescent="0.2"/>
    <row r="2883" s="16" customFormat="1" x14ac:dyDescent="0.2"/>
    <row r="2884" s="16" customFormat="1" x14ac:dyDescent="0.2"/>
    <row r="2885" s="16" customFormat="1" x14ac:dyDescent="0.2"/>
    <row r="2886" s="16" customFormat="1" x14ac:dyDescent="0.2"/>
    <row r="2887" s="16" customFormat="1" x14ac:dyDescent="0.2"/>
    <row r="2888" s="16" customFormat="1" x14ac:dyDescent="0.2"/>
    <row r="2889" s="16" customFormat="1" x14ac:dyDescent="0.2"/>
    <row r="2890" s="16" customFormat="1" x14ac:dyDescent="0.2"/>
    <row r="2891" s="16" customFormat="1" x14ac:dyDescent="0.2"/>
    <row r="2892" s="16" customFormat="1" x14ac:dyDescent="0.2"/>
    <row r="2893" s="16" customFormat="1" x14ac:dyDescent="0.2"/>
    <row r="2894" s="16" customFormat="1" x14ac:dyDescent="0.2"/>
    <row r="2895" s="16" customFormat="1" x14ac:dyDescent="0.2"/>
    <row r="2896" s="16" customFormat="1" x14ac:dyDescent="0.2"/>
    <row r="2897" s="16" customFormat="1" x14ac:dyDescent="0.2"/>
    <row r="2898" s="16" customFormat="1" x14ac:dyDescent="0.2"/>
    <row r="2899" s="16" customFormat="1" x14ac:dyDescent="0.2"/>
    <row r="2900" s="16" customFormat="1" x14ac:dyDescent="0.2"/>
    <row r="2901" s="16" customFormat="1" x14ac:dyDescent="0.2"/>
    <row r="2902" s="16" customFormat="1" x14ac:dyDescent="0.2"/>
    <row r="2903" s="16" customFormat="1" x14ac:dyDescent="0.2"/>
    <row r="2904" s="16" customFormat="1" x14ac:dyDescent="0.2"/>
    <row r="2905" s="16" customFormat="1" x14ac:dyDescent="0.2"/>
    <row r="2906" s="16" customFormat="1" x14ac:dyDescent="0.2"/>
    <row r="2907" s="16" customFormat="1" x14ac:dyDescent="0.2"/>
    <row r="2908" s="16" customFormat="1" x14ac:dyDescent="0.2"/>
    <row r="2909" s="16" customFormat="1" x14ac:dyDescent="0.2"/>
    <row r="2910" s="16" customFormat="1" x14ac:dyDescent="0.2"/>
    <row r="2911" s="16" customFormat="1" x14ac:dyDescent="0.2"/>
    <row r="2912" s="16" customFormat="1" x14ac:dyDescent="0.2"/>
    <row r="2913" s="16" customFormat="1" x14ac:dyDescent="0.2"/>
    <row r="2914" s="16" customFormat="1" x14ac:dyDescent="0.2"/>
    <row r="2915" s="16" customFormat="1" x14ac:dyDescent="0.2"/>
    <row r="2916" s="16" customFormat="1" x14ac:dyDescent="0.2"/>
    <row r="2917" s="16" customFormat="1" x14ac:dyDescent="0.2"/>
    <row r="2918" s="16" customFormat="1" x14ac:dyDescent="0.2"/>
    <row r="2919" s="16" customFormat="1" x14ac:dyDescent="0.2"/>
    <row r="2920" s="16" customFormat="1" x14ac:dyDescent="0.2"/>
    <row r="2921" s="16" customFormat="1" x14ac:dyDescent="0.2"/>
    <row r="2922" s="16" customFormat="1" x14ac:dyDescent="0.2"/>
    <row r="2923" s="16" customFormat="1" x14ac:dyDescent="0.2"/>
    <row r="2924" s="16" customFormat="1" x14ac:dyDescent="0.2"/>
    <row r="2925" s="16" customFormat="1" x14ac:dyDescent="0.2"/>
    <row r="2926" s="16" customFormat="1" x14ac:dyDescent="0.2"/>
    <row r="2927" s="16" customFormat="1" x14ac:dyDescent="0.2"/>
    <row r="2928" s="16" customFormat="1" x14ac:dyDescent="0.2"/>
    <row r="2929" s="16" customFormat="1" x14ac:dyDescent="0.2"/>
    <row r="2930" s="16" customFormat="1" x14ac:dyDescent="0.2"/>
    <row r="2931" s="16" customFormat="1" x14ac:dyDescent="0.2"/>
    <row r="2932" s="16" customFormat="1" x14ac:dyDescent="0.2"/>
    <row r="2933" s="16" customFormat="1" x14ac:dyDescent="0.2"/>
    <row r="2934" s="16" customFormat="1" x14ac:dyDescent="0.2"/>
    <row r="2935" s="16" customFormat="1" x14ac:dyDescent="0.2"/>
    <row r="2936" s="16" customFormat="1" x14ac:dyDescent="0.2"/>
    <row r="2937" s="16" customFormat="1" x14ac:dyDescent="0.2"/>
    <row r="2938" s="16" customFormat="1" x14ac:dyDescent="0.2"/>
    <row r="2939" s="16" customFormat="1" x14ac:dyDescent="0.2"/>
    <row r="2940" s="16" customFormat="1" x14ac:dyDescent="0.2"/>
    <row r="2941" s="16" customFormat="1" x14ac:dyDescent="0.2"/>
    <row r="2942" s="16" customFormat="1" x14ac:dyDescent="0.2"/>
    <row r="2943" s="16" customFormat="1" x14ac:dyDescent="0.2"/>
    <row r="2944" s="16" customFormat="1" x14ac:dyDescent="0.2"/>
    <row r="2945" s="16" customFormat="1" x14ac:dyDescent="0.2"/>
    <row r="2946" s="16" customFormat="1" x14ac:dyDescent="0.2"/>
    <row r="2947" s="16" customFormat="1" x14ac:dyDescent="0.2"/>
    <row r="2948" s="16" customFormat="1" x14ac:dyDescent="0.2"/>
    <row r="2949" s="16" customFormat="1" x14ac:dyDescent="0.2"/>
    <row r="2950" s="16" customFormat="1" x14ac:dyDescent="0.2"/>
    <row r="2951" s="16" customFormat="1" x14ac:dyDescent="0.2"/>
    <row r="2952" s="16" customFormat="1" x14ac:dyDescent="0.2"/>
    <row r="2953" s="16" customFormat="1" x14ac:dyDescent="0.2"/>
    <row r="2954" s="16" customFormat="1" x14ac:dyDescent="0.2"/>
    <row r="2955" s="16" customFormat="1" x14ac:dyDescent="0.2"/>
    <row r="2956" s="16" customFormat="1" x14ac:dyDescent="0.2"/>
    <row r="2957" s="16" customFormat="1" x14ac:dyDescent="0.2"/>
    <row r="2958" s="16" customFormat="1" x14ac:dyDescent="0.2"/>
    <row r="2959" s="16" customFormat="1" x14ac:dyDescent="0.2"/>
    <row r="2960" s="16" customFormat="1" x14ac:dyDescent="0.2"/>
    <row r="2961" s="16" customFormat="1" x14ac:dyDescent="0.2"/>
    <row r="2962" s="16" customFormat="1" x14ac:dyDescent="0.2"/>
    <row r="2963" s="16" customFormat="1" x14ac:dyDescent="0.2"/>
    <row r="2964" s="16" customFormat="1" x14ac:dyDescent="0.2"/>
    <row r="2965" s="16" customFormat="1" x14ac:dyDescent="0.2"/>
    <row r="2966" s="16" customFormat="1" x14ac:dyDescent="0.2"/>
    <row r="2967" s="16" customFormat="1" x14ac:dyDescent="0.2"/>
    <row r="2968" s="16" customFormat="1" x14ac:dyDescent="0.2"/>
    <row r="2969" s="16" customFormat="1" x14ac:dyDescent="0.2"/>
    <row r="2970" s="16" customFormat="1" x14ac:dyDescent="0.2"/>
    <row r="2971" s="16" customFormat="1" x14ac:dyDescent="0.2"/>
    <row r="2972" s="16" customFormat="1" x14ac:dyDescent="0.2"/>
    <row r="2973" s="16" customFormat="1" x14ac:dyDescent="0.2"/>
    <row r="2974" s="16" customFormat="1" x14ac:dyDescent="0.2"/>
    <row r="2975" s="16" customFormat="1" x14ac:dyDescent="0.2"/>
    <row r="2976" s="16" customFormat="1" x14ac:dyDescent="0.2"/>
    <row r="2977" s="16" customFormat="1" x14ac:dyDescent="0.2"/>
    <row r="2978" s="16" customFormat="1" x14ac:dyDescent="0.2"/>
    <row r="2979" s="16" customFormat="1" x14ac:dyDescent="0.2"/>
    <row r="2980" s="16" customFormat="1" x14ac:dyDescent="0.2"/>
    <row r="2981" s="16" customFormat="1" x14ac:dyDescent="0.2"/>
    <row r="2982" s="16" customFormat="1" x14ac:dyDescent="0.2"/>
    <row r="2983" s="16" customFormat="1" x14ac:dyDescent="0.2"/>
    <row r="2984" s="16" customFormat="1" x14ac:dyDescent="0.2"/>
    <row r="2985" s="16" customFormat="1" x14ac:dyDescent="0.2"/>
    <row r="2986" s="16" customFormat="1" x14ac:dyDescent="0.2"/>
    <row r="2987" s="16" customFormat="1" x14ac:dyDescent="0.2"/>
    <row r="2988" s="16" customFormat="1" x14ac:dyDescent="0.2"/>
    <row r="2989" s="16" customFormat="1" x14ac:dyDescent="0.2"/>
    <row r="2990" s="16" customFormat="1" x14ac:dyDescent="0.2"/>
    <row r="2991" s="16" customFormat="1" x14ac:dyDescent="0.2"/>
    <row r="2992" s="16" customFormat="1" x14ac:dyDescent="0.2"/>
    <row r="2993" s="16" customFormat="1" x14ac:dyDescent="0.2"/>
    <row r="2994" s="16" customFormat="1" x14ac:dyDescent="0.2"/>
    <row r="2995" s="16" customFormat="1" x14ac:dyDescent="0.2"/>
    <row r="2996" s="16" customFormat="1" x14ac:dyDescent="0.2"/>
    <row r="2997" s="16" customFormat="1" x14ac:dyDescent="0.2"/>
    <row r="2998" s="16" customFormat="1" x14ac:dyDescent="0.2"/>
    <row r="2999" s="16" customFormat="1" x14ac:dyDescent="0.2"/>
    <row r="3000" s="16" customFormat="1" x14ac:dyDescent="0.2"/>
    <row r="3001" s="16" customFormat="1" x14ac:dyDescent="0.2"/>
    <row r="3002" s="16" customFormat="1" x14ac:dyDescent="0.2"/>
    <row r="3003" s="16" customFormat="1" x14ac:dyDescent="0.2"/>
    <row r="3004" s="16" customFormat="1" x14ac:dyDescent="0.2"/>
    <row r="3005" s="16" customFormat="1" x14ac:dyDescent="0.2"/>
    <row r="3006" s="16" customFormat="1" x14ac:dyDescent="0.2"/>
    <row r="3007" s="16" customFormat="1" x14ac:dyDescent="0.2"/>
    <row r="3008" s="16" customFormat="1" x14ac:dyDescent="0.2"/>
    <row r="3009" s="16" customFormat="1" x14ac:dyDescent="0.2"/>
    <row r="3010" s="16" customFormat="1" x14ac:dyDescent="0.2"/>
    <row r="3011" s="16" customFormat="1" x14ac:dyDescent="0.2"/>
    <row r="3012" s="16" customFormat="1" x14ac:dyDescent="0.2"/>
    <row r="3013" s="16" customFormat="1" x14ac:dyDescent="0.2"/>
    <row r="3014" s="16" customFormat="1" x14ac:dyDescent="0.2"/>
    <row r="3015" s="16" customFormat="1" x14ac:dyDescent="0.2"/>
    <row r="3016" s="16" customFormat="1" x14ac:dyDescent="0.2"/>
    <row r="3017" s="16" customFormat="1" x14ac:dyDescent="0.2"/>
    <row r="3018" s="16" customFormat="1" x14ac:dyDescent="0.2"/>
    <row r="3019" s="16" customFormat="1" x14ac:dyDescent="0.2"/>
    <row r="3020" s="16" customFormat="1" x14ac:dyDescent="0.2"/>
    <row r="3021" s="16" customFormat="1" x14ac:dyDescent="0.2"/>
    <row r="3022" s="16" customFormat="1" x14ac:dyDescent="0.2"/>
    <row r="3023" s="16" customFormat="1" x14ac:dyDescent="0.2"/>
    <row r="3024" s="16" customFormat="1" x14ac:dyDescent="0.2"/>
    <row r="3025" s="16" customFormat="1" x14ac:dyDescent="0.2"/>
    <row r="3026" s="16" customFormat="1" x14ac:dyDescent="0.2"/>
    <row r="3027" s="16" customFormat="1" x14ac:dyDescent="0.2"/>
    <row r="3028" s="16" customFormat="1" x14ac:dyDescent="0.2"/>
    <row r="3029" s="16" customFormat="1" x14ac:dyDescent="0.2"/>
    <row r="3030" s="16" customFormat="1" x14ac:dyDescent="0.2"/>
    <row r="3031" s="16" customFormat="1" x14ac:dyDescent="0.2"/>
    <row r="3032" s="16" customFormat="1" x14ac:dyDescent="0.2"/>
    <row r="3033" s="16" customFormat="1" x14ac:dyDescent="0.2"/>
    <row r="3034" s="16" customFormat="1" x14ac:dyDescent="0.2"/>
    <row r="3035" s="16" customFormat="1" x14ac:dyDescent="0.2"/>
    <row r="3036" s="16" customFormat="1" x14ac:dyDescent="0.2"/>
    <row r="3037" s="16" customFormat="1" x14ac:dyDescent="0.2"/>
    <row r="3038" s="16" customFormat="1" x14ac:dyDescent="0.2"/>
    <row r="3039" s="16" customFormat="1" x14ac:dyDescent="0.2"/>
    <row r="3040" s="16" customFormat="1" x14ac:dyDescent="0.2"/>
    <row r="3041" s="16" customFormat="1" x14ac:dyDescent="0.2"/>
    <row r="3042" s="16" customFormat="1" x14ac:dyDescent="0.2"/>
    <row r="3043" s="16" customFormat="1" x14ac:dyDescent="0.2"/>
    <row r="3044" s="16" customFormat="1" x14ac:dyDescent="0.2"/>
    <row r="3045" s="16" customFormat="1" x14ac:dyDescent="0.2"/>
    <row r="3046" s="16" customFormat="1" x14ac:dyDescent="0.2"/>
    <row r="3047" s="16" customFormat="1" x14ac:dyDescent="0.2"/>
    <row r="3048" s="16" customFormat="1" x14ac:dyDescent="0.2"/>
    <row r="3049" s="16" customFormat="1" x14ac:dyDescent="0.2"/>
    <row r="3050" s="16" customFormat="1" x14ac:dyDescent="0.2"/>
    <row r="3051" s="16" customFormat="1" x14ac:dyDescent="0.2"/>
    <row r="3052" s="16" customFormat="1" x14ac:dyDescent="0.2"/>
    <row r="3053" s="16" customFormat="1" x14ac:dyDescent="0.2"/>
    <row r="3054" s="16" customFormat="1" x14ac:dyDescent="0.2"/>
    <row r="3055" s="16" customFormat="1" x14ac:dyDescent="0.2"/>
    <row r="3056" s="16" customFormat="1" x14ac:dyDescent="0.2"/>
    <row r="3057" s="16" customFormat="1" x14ac:dyDescent="0.2"/>
    <row r="3058" s="16" customFormat="1" x14ac:dyDescent="0.2"/>
    <row r="3059" s="16" customFormat="1" x14ac:dyDescent="0.2"/>
    <row r="3060" s="16" customFormat="1" x14ac:dyDescent="0.2"/>
    <row r="3061" s="16" customFormat="1" x14ac:dyDescent="0.2"/>
    <row r="3062" s="16" customFormat="1" x14ac:dyDescent="0.2"/>
    <row r="3063" s="16" customFormat="1" x14ac:dyDescent="0.2"/>
    <row r="3064" s="16" customFormat="1" x14ac:dyDescent="0.2"/>
    <row r="3065" s="16" customFormat="1" x14ac:dyDescent="0.2"/>
    <row r="3066" s="16" customFormat="1" x14ac:dyDescent="0.2"/>
    <row r="3067" s="16" customFormat="1" x14ac:dyDescent="0.2"/>
    <row r="3068" s="16" customFormat="1" x14ac:dyDescent="0.2"/>
    <row r="3069" s="16" customFormat="1" x14ac:dyDescent="0.2"/>
    <row r="3070" s="16" customFormat="1" x14ac:dyDescent="0.2"/>
    <row r="3071" s="16" customFormat="1" x14ac:dyDescent="0.2"/>
    <row r="3072" s="16" customFormat="1" x14ac:dyDescent="0.2"/>
    <row r="3073" s="16" customFormat="1" x14ac:dyDescent="0.2"/>
    <row r="3074" s="16" customFormat="1" x14ac:dyDescent="0.2"/>
    <row r="3075" s="16" customFormat="1" x14ac:dyDescent="0.2"/>
    <row r="3076" s="16" customFormat="1" x14ac:dyDescent="0.2"/>
    <row r="3077" s="16" customFormat="1" x14ac:dyDescent="0.2"/>
    <row r="3078" s="16" customFormat="1" x14ac:dyDescent="0.2"/>
    <row r="3079" s="16" customFormat="1" x14ac:dyDescent="0.2"/>
    <row r="3080" s="16" customFormat="1" x14ac:dyDescent="0.2"/>
    <row r="3081" s="16" customFormat="1" x14ac:dyDescent="0.2"/>
    <row r="3082" s="16" customFormat="1" x14ac:dyDescent="0.2"/>
    <row r="3083" s="16" customFormat="1" x14ac:dyDescent="0.2"/>
    <row r="3084" s="16" customFormat="1" x14ac:dyDescent="0.2"/>
    <row r="3085" s="16" customFormat="1" x14ac:dyDescent="0.2"/>
    <row r="3086" s="16" customFormat="1" x14ac:dyDescent="0.2"/>
    <row r="3087" s="16" customFormat="1" x14ac:dyDescent="0.2"/>
    <row r="3088" s="16" customFormat="1" x14ac:dyDescent="0.2"/>
    <row r="3089" s="16" customFormat="1" x14ac:dyDescent="0.2"/>
    <row r="3090" s="16" customFormat="1" x14ac:dyDescent="0.2"/>
    <row r="3091" s="16" customFormat="1" x14ac:dyDescent="0.2"/>
    <row r="3092" s="16" customFormat="1" x14ac:dyDescent="0.2"/>
    <row r="3093" s="16" customFormat="1" x14ac:dyDescent="0.2"/>
    <row r="3094" s="16" customFormat="1" x14ac:dyDescent="0.2"/>
    <row r="3095" s="16" customFormat="1" x14ac:dyDescent="0.2"/>
    <row r="3096" s="16" customFormat="1" x14ac:dyDescent="0.2"/>
    <row r="3097" s="16" customFormat="1" x14ac:dyDescent="0.2"/>
    <row r="3098" s="16" customFormat="1" x14ac:dyDescent="0.2"/>
    <row r="3099" s="16" customFormat="1" x14ac:dyDescent="0.2"/>
    <row r="3100" s="16" customFormat="1" x14ac:dyDescent="0.2"/>
    <row r="3101" s="16" customFormat="1" x14ac:dyDescent="0.2"/>
    <row r="3102" s="16" customFormat="1" x14ac:dyDescent="0.2"/>
    <row r="3103" s="16" customFormat="1" x14ac:dyDescent="0.2"/>
    <row r="3104" s="16" customFormat="1" x14ac:dyDescent="0.2"/>
    <row r="3105" s="16" customFormat="1" x14ac:dyDescent="0.2"/>
    <row r="3106" s="16" customFormat="1" x14ac:dyDescent="0.2"/>
    <row r="3107" s="16" customFormat="1" x14ac:dyDescent="0.2"/>
    <row r="3108" s="16" customFormat="1" x14ac:dyDescent="0.2"/>
    <row r="3109" s="16" customFormat="1" x14ac:dyDescent="0.2"/>
    <row r="3110" s="16" customFormat="1" x14ac:dyDescent="0.2"/>
    <row r="3111" s="16" customFormat="1" x14ac:dyDescent="0.2"/>
    <row r="3112" s="16" customFormat="1" x14ac:dyDescent="0.2"/>
    <row r="3113" s="16" customFormat="1" x14ac:dyDescent="0.2"/>
    <row r="3114" s="16" customFormat="1" x14ac:dyDescent="0.2"/>
    <row r="3115" s="16" customFormat="1" x14ac:dyDescent="0.2"/>
    <row r="3116" s="16" customFormat="1" x14ac:dyDescent="0.2"/>
    <row r="3117" s="16" customFormat="1" x14ac:dyDescent="0.2"/>
    <row r="3118" s="16" customFormat="1" x14ac:dyDescent="0.2"/>
    <row r="3119" s="16" customFormat="1" x14ac:dyDescent="0.2"/>
    <row r="3120" s="16" customFormat="1" x14ac:dyDescent="0.2"/>
    <row r="3121" s="16" customFormat="1" x14ac:dyDescent="0.2"/>
    <row r="3122" s="16" customFormat="1" x14ac:dyDescent="0.2"/>
    <row r="3123" s="16" customFormat="1" x14ac:dyDescent="0.2"/>
    <row r="3124" s="16" customFormat="1" x14ac:dyDescent="0.2"/>
    <row r="3125" s="16" customFormat="1" x14ac:dyDescent="0.2"/>
    <row r="3126" s="16" customFormat="1" x14ac:dyDescent="0.2"/>
    <row r="3127" s="16" customFormat="1" x14ac:dyDescent="0.2"/>
    <row r="3128" s="16" customFormat="1" x14ac:dyDescent="0.2"/>
    <row r="3129" s="16" customFormat="1" x14ac:dyDescent="0.2"/>
    <row r="3130" s="16" customFormat="1" x14ac:dyDescent="0.2"/>
    <row r="3131" s="16" customFormat="1" x14ac:dyDescent="0.2"/>
    <row r="3132" s="16" customFormat="1" x14ac:dyDescent="0.2"/>
    <row r="3133" s="16" customFormat="1" x14ac:dyDescent="0.2"/>
    <row r="3134" s="16" customFormat="1" x14ac:dyDescent="0.2"/>
    <row r="3135" s="16" customFormat="1" x14ac:dyDescent="0.2"/>
    <row r="3136" s="16" customFormat="1" x14ac:dyDescent="0.2"/>
    <row r="3137" s="16" customFormat="1" x14ac:dyDescent="0.2"/>
    <row r="3138" s="16" customFormat="1" x14ac:dyDescent="0.2"/>
    <row r="3139" s="16" customFormat="1" x14ac:dyDescent="0.2"/>
    <row r="3140" s="16" customFormat="1" x14ac:dyDescent="0.2"/>
    <row r="3141" s="16" customFormat="1" x14ac:dyDescent="0.2"/>
    <row r="3142" s="16" customFormat="1" x14ac:dyDescent="0.2"/>
    <row r="3143" s="16" customFormat="1" x14ac:dyDescent="0.2"/>
    <row r="3144" s="16" customFormat="1" x14ac:dyDescent="0.2"/>
    <row r="3145" s="16" customFormat="1" x14ac:dyDescent="0.2"/>
    <row r="3146" s="16" customFormat="1" x14ac:dyDescent="0.2"/>
    <row r="3147" s="16" customFormat="1" x14ac:dyDescent="0.2"/>
    <row r="3148" s="16" customFormat="1" x14ac:dyDescent="0.2"/>
    <row r="3149" s="16" customFormat="1" x14ac:dyDescent="0.2"/>
    <row r="3150" s="16" customFormat="1" x14ac:dyDescent="0.2"/>
    <row r="3151" s="16" customFormat="1" x14ac:dyDescent="0.2"/>
    <row r="3152" s="16" customFormat="1" x14ac:dyDescent="0.2"/>
    <row r="3153" s="16" customFormat="1" x14ac:dyDescent="0.2"/>
    <row r="3154" s="16" customFormat="1" x14ac:dyDescent="0.2"/>
    <row r="3155" s="16" customFormat="1" x14ac:dyDescent="0.2"/>
    <row r="3156" s="16" customFormat="1" x14ac:dyDescent="0.2"/>
    <row r="3157" s="16" customFormat="1" x14ac:dyDescent="0.2"/>
    <row r="3158" s="16" customFormat="1" x14ac:dyDescent="0.2"/>
    <row r="3159" s="16" customFormat="1" x14ac:dyDescent="0.2"/>
    <row r="3160" s="16" customFormat="1" x14ac:dyDescent="0.2"/>
    <row r="3161" s="16" customFormat="1" x14ac:dyDescent="0.2"/>
    <row r="3162" s="16" customFormat="1" x14ac:dyDescent="0.2"/>
    <row r="3163" s="16" customFormat="1" x14ac:dyDescent="0.2"/>
    <row r="3164" s="16" customFormat="1" x14ac:dyDescent="0.2"/>
    <row r="3165" s="16" customFormat="1" x14ac:dyDescent="0.2"/>
    <row r="3166" s="16" customFormat="1" x14ac:dyDescent="0.2"/>
    <row r="3167" s="16" customFormat="1" x14ac:dyDescent="0.2"/>
    <row r="3168" s="16" customFormat="1" x14ac:dyDescent="0.2"/>
    <row r="3169" s="16" customFormat="1" x14ac:dyDescent="0.2"/>
    <row r="3170" s="16" customFormat="1" x14ac:dyDescent="0.2"/>
    <row r="3171" s="16" customFormat="1" x14ac:dyDescent="0.2"/>
    <row r="3172" s="16" customFormat="1" x14ac:dyDescent="0.2"/>
    <row r="3173" s="16" customFormat="1" x14ac:dyDescent="0.2"/>
    <row r="3174" s="16" customFormat="1" x14ac:dyDescent="0.2"/>
    <row r="3175" s="16" customFormat="1" x14ac:dyDescent="0.2"/>
    <row r="3176" s="16" customFormat="1" x14ac:dyDescent="0.2"/>
    <row r="3177" s="16" customFormat="1" x14ac:dyDescent="0.2"/>
    <row r="3178" s="16" customFormat="1" x14ac:dyDescent="0.2"/>
    <row r="3179" s="16" customFormat="1" x14ac:dyDescent="0.2"/>
    <row r="3180" s="16" customFormat="1" x14ac:dyDescent="0.2"/>
    <row r="3181" s="16" customFormat="1" x14ac:dyDescent="0.2"/>
    <row r="3182" s="16" customFormat="1" x14ac:dyDescent="0.2"/>
    <row r="3183" s="16" customFormat="1" x14ac:dyDescent="0.2"/>
    <row r="3184" s="16" customFormat="1" x14ac:dyDescent="0.2"/>
    <row r="3185" s="16" customFormat="1" x14ac:dyDescent="0.2"/>
    <row r="3186" s="16" customFormat="1" x14ac:dyDescent="0.2"/>
    <row r="3187" s="16" customFormat="1" x14ac:dyDescent="0.2"/>
    <row r="3188" s="16" customFormat="1" x14ac:dyDescent="0.2"/>
    <row r="3189" s="16" customFormat="1" x14ac:dyDescent="0.2"/>
    <row r="3190" s="16" customFormat="1" x14ac:dyDescent="0.2"/>
    <row r="3191" s="16" customFormat="1" x14ac:dyDescent="0.2"/>
    <row r="3192" s="16" customFormat="1" x14ac:dyDescent="0.2"/>
    <row r="3193" s="16" customFormat="1" x14ac:dyDescent="0.2"/>
    <row r="3194" s="16" customFormat="1" x14ac:dyDescent="0.2"/>
    <row r="3195" s="16" customFormat="1" x14ac:dyDescent="0.2"/>
    <row r="3196" s="16" customFormat="1" x14ac:dyDescent="0.2"/>
    <row r="3197" s="16" customFormat="1" x14ac:dyDescent="0.2"/>
    <row r="3198" s="16" customFormat="1" x14ac:dyDescent="0.2"/>
    <row r="3199" s="16" customFormat="1" x14ac:dyDescent="0.2"/>
    <row r="3200" s="16" customFormat="1" x14ac:dyDescent="0.2"/>
    <row r="3201" s="16" customFormat="1" x14ac:dyDescent="0.2"/>
    <row r="3202" s="16" customFormat="1" x14ac:dyDescent="0.2"/>
    <row r="3203" s="16" customFormat="1" x14ac:dyDescent="0.2"/>
    <row r="3204" s="16" customFormat="1" x14ac:dyDescent="0.2"/>
    <row r="3205" s="16" customFormat="1" x14ac:dyDescent="0.2"/>
    <row r="3206" s="16" customFormat="1" x14ac:dyDescent="0.2"/>
    <row r="3207" s="16" customFormat="1" x14ac:dyDescent="0.2"/>
    <row r="3208" s="16" customFormat="1" x14ac:dyDescent="0.2"/>
    <row r="3209" s="16" customFormat="1" x14ac:dyDescent="0.2"/>
    <row r="3210" s="16" customFormat="1" x14ac:dyDescent="0.2"/>
    <row r="3211" s="16" customFormat="1" x14ac:dyDescent="0.2"/>
    <row r="3212" s="16" customFormat="1" x14ac:dyDescent="0.2"/>
    <row r="3213" s="16" customFormat="1" x14ac:dyDescent="0.2"/>
    <row r="3214" s="16" customFormat="1" x14ac:dyDescent="0.2"/>
    <row r="3215" s="16" customFormat="1" x14ac:dyDescent="0.2"/>
    <row r="3216" s="16" customFormat="1" x14ac:dyDescent="0.2"/>
    <row r="3217" s="16" customFormat="1" x14ac:dyDescent="0.2"/>
    <row r="3218" s="16" customFormat="1" x14ac:dyDescent="0.2"/>
    <row r="3219" s="16" customFormat="1" x14ac:dyDescent="0.2"/>
    <row r="3220" s="16" customFormat="1" x14ac:dyDescent="0.2"/>
    <row r="3221" s="16" customFormat="1" x14ac:dyDescent="0.2"/>
    <row r="3222" s="16" customFormat="1" x14ac:dyDescent="0.2"/>
    <row r="3223" s="16" customFormat="1" x14ac:dyDescent="0.2"/>
    <row r="3224" s="16" customFormat="1" x14ac:dyDescent="0.2"/>
    <row r="3225" s="16" customFormat="1" x14ac:dyDescent="0.2"/>
    <row r="3226" s="16" customFormat="1" x14ac:dyDescent="0.2"/>
    <row r="3227" s="16" customFormat="1" x14ac:dyDescent="0.2"/>
    <row r="3228" s="16" customFormat="1" x14ac:dyDescent="0.2"/>
    <row r="3229" s="16" customFormat="1" x14ac:dyDescent="0.2"/>
    <row r="3230" s="16" customFormat="1" x14ac:dyDescent="0.2"/>
    <row r="3231" s="16" customFormat="1" x14ac:dyDescent="0.2"/>
    <row r="3232" s="16" customFormat="1" x14ac:dyDescent="0.2"/>
    <row r="3233" s="16" customFormat="1" x14ac:dyDescent="0.2"/>
    <row r="3234" s="16" customFormat="1" x14ac:dyDescent="0.2"/>
    <row r="3235" s="16" customFormat="1" x14ac:dyDescent="0.2"/>
    <row r="3236" s="16" customFormat="1" x14ac:dyDescent="0.2"/>
    <row r="3237" s="16" customFormat="1" x14ac:dyDescent="0.2"/>
    <row r="3238" s="16" customFormat="1" x14ac:dyDescent="0.2"/>
    <row r="3239" s="16" customFormat="1" x14ac:dyDescent="0.2"/>
    <row r="3240" s="16" customFormat="1" x14ac:dyDescent="0.2"/>
    <row r="3241" s="16" customFormat="1" x14ac:dyDescent="0.2"/>
    <row r="3242" s="16" customFormat="1" x14ac:dyDescent="0.2"/>
    <row r="3243" s="16" customFormat="1" x14ac:dyDescent="0.2"/>
    <row r="3244" s="16" customFormat="1" x14ac:dyDescent="0.2"/>
    <row r="3245" s="16" customFormat="1" x14ac:dyDescent="0.2"/>
    <row r="3246" s="16" customFormat="1" x14ac:dyDescent="0.2"/>
    <row r="3247" s="16" customFormat="1" x14ac:dyDescent="0.2"/>
    <row r="3248" s="16" customFormat="1" x14ac:dyDescent="0.2"/>
    <row r="3249" s="16" customFormat="1" x14ac:dyDescent="0.2"/>
    <row r="3250" s="16" customFormat="1" x14ac:dyDescent="0.2"/>
    <row r="3251" s="16" customFormat="1" x14ac:dyDescent="0.2"/>
    <row r="3252" s="16" customFormat="1" x14ac:dyDescent="0.2"/>
    <row r="3253" s="16" customFormat="1" x14ac:dyDescent="0.2"/>
    <row r="3254" s="16" customFormat="1" x14ac:dyDescent="0.2"/>
    <row r="3255" s="16" customFormat="1" x14ac:dyDescent="0.2"/>
    <row r="3256" s="16" customFormat="1" x14ac:dyDescent="0.2"/>
    <row r="3257" s="16" customFormat="1" x14ac:dyDescent="0.2"/>
    <row r="3258" s="16" customFormat="1" x14ac:dyDescent="0.2"/>
    <row r="3259" s="16" customFormat="1" x14ac:dyDescent="0.2"/>
    <row r="3260" s="16" customFormat="1" x14ac:dyDescent="0.2"/>
    <row r="3261" s="16" customFormat="1" x14ac:dyDescent="0.2"/>
    <row r="3262" s="16" customFormat="1" x14ac:dyDescent="0.2"/>
    <row r="3263" s="16" customFormat="1" x14ac:dyDescent="0.2"/>
    <row r="3264" s="16" customFormat="1" x14ac:dyDescent="0.2"/>
    <row r="3265" s="16" customFormat="1" x14ac:dyDescent="0.2"/>
    <row r="3266" s="16" customFormat="1" x14ac:dyDescent="0.2"/>
    <row r="3267" s="16" customFormat="1" x14ac:dyDescent="0.2"/>
    <row r="3268" s="16" customFormat="1" x14ac:dyDescent="0.2"/>
    <row r="3269" s="16" customFormat="1" x14ac:dyDescent="0.2"/>
    <row r="3270" s="16" customFormat="1" x14ac:dyDescent="0.2"/>
    <row r="3271" s="16" customFormat="1" x14ac:dyDescent="0.2"/>
    <row r="3272" s="16" customFormat="1" x14ac:dyDescent="0.2"/>
    <row r="3273" s="16" customFormat="1" x14ac:dyDescent="0.2"/>
    <row r="3274" s="16" customFormat="1" x14ac:dyDescent="0.2"/>
    <row r="3275" s="16" customFormat="1" x14ac:dyDescent="0.2"/>
    <row r="3276" s="16" customFormat="1" x14ac:dyDescent="0.2"/>
    <row r="3277" s="16" customFormat="1" x14ac:dyDescent="0.2"/>
    <row r="3278" s="16" customFormat="1" x14ac:dyDescent="0.2"/>
    <row r="3279" s="16" customFormat="1" x14ac:dyDescent="0.2"/>
    <row r="3280" s="16" customFormat="1" x14ac:dyDescent="0.2"/>
    <row r="3281" s="16" customFormat="1" x14ac:dyDescent="0.2"/>
    <row r="3282" s="16" customFormat="1" x14ac:dyDescent="0.2"/>
    <row r="3283" s="16" customFormat="1" x14ac:dyDescent="0.2"/>
    <row r="3284" s="16" customFormat="1" x14ac:dyDescent="0.2"/>
    <row r="3285" s="16" customFormat="1" x14ac:dyDescent="0.2"/>
    <row r="3286" s="16" customFormat="1" x14ac:dyDescent="0.2"/>
    <row r="3287" s="16" customFormat="1" x14ac:dyDescent="0.2"/>
    <row r="3288" s="16" customFormat="1" x14ac:dyDescent="0.2"/>
    <row r="3289" s="16" customFormat="1" x14ac:dyDescent="0.2"/>
    <row r="3290" s="16" customFormat="1" x14ac:dyDescent="0.2"/>
    <row r="3291" s="16" customFormat="1" x14ac:dyDescent="0.2"/>
    <row r="3292" s="16" customFormat="1" x14ac:dyDescent="0.2"/>
    <row r="3293" s="16" customFormat="1" x14ac:dyDescent="0.2"/>
    <row r="3294" s="16" customFormat="1" x14ac:dyDescent="0.2"/>
    <row r="3295" s="16" customFormat="1" x14ac:dyDescent="0.2"/>
    <row r="3296" s="16" customFormat="1" x14ac:dyDescent="0.2"/>
    <row r="3297" s="16" customFormat="1" x14ac:dyDescent="0.2"/>
    <row r="3298" s="16" customFormat="1" x14ac:dyDescent="0.2"/>
    <row r="3299" s="16" customFormat="1" x14ac:dyDescent="0.2"/>
    <row r="3300" s="16" customFormat="1" x14ac:dyDescent="0.2"/>
    <row r="3301" s="16" customFormat="1" x14ac:dyDescent="0.2"/>
    <row r="3302" s="16" customFormat="1" x14ac:dyDescent="0.2"/>
    <row r="3303" s="16" customFormat="1" x14ac:dyDescent="0.2"/>
    <row r="3304" s="16" customFormat="1" x14ac:dyDescent="0.2"/>
    <row r="3305" s="16" customFormat="1" x14ac:dyDescent="0.2"/>
    <row r="3306" s="16" customFormat="1" x14ac:dyDescent="0.2"/>
    <row r="3307" s="16" customFormat="1" x14ac:dyDescent="0.2"/>
    <row r="3308" s="16" customFormat="1" x14ac:dyDescent="0.2"/>
    <row r="3309" s="16" customFormat="1" x14ac:dyDescent="0.2"/>
    <row r="3310" s="16" customFormat="1" x14ac:dyDescent="0.2"/>
    <row r="3311" s="16" customFormat="1" x14ac:dyDescent="0.2"/>
    <row r="3312" s="16" customFormat="1" x14ac:dyDescent="0.2"/>
    <row r="3313" s="16" customFormat="1" x14ac:dyDescent="0.2"/>
    <row r="3314" s="16" customFormat="1" x14ac:dyDescent="0.2"/>
    <row r="3315" s="16" customFormat="1" x14ac:dyDescent="0.2"/>
    <row r="3316" s="16" customFormat="1" x14ac:dyDescent="0.2"/>
    <row r="3317" s="16" customFormat="1" x14ac:dyDescent="0.2"/>
    <row r="3318" s="16" customFormat="1" x14ac:dyDescent="0.2"/>
    <row r="3319" s="16" customFormat="1" x14ac:dyDescent="0.2"/>
    <row r="3320" s="16" customFormat="1" x14ac:dyDescent="0.2"/>
    <row r="3321" s="16" customFormat="1" x14ac:dyDescent="0.2"/>
    <row r="3322" s="16" customFormat="1" x14ac:dyDescent="0.2"/>
    <row r="3323" s="16" customFormat="1" x14ac:dyDescent="0.2"/>
    <row r="3324" s="16" customFormat="1" x14ac:dyDescent="0.2"/>
    <row r="3325" s="16" customFormat="1" x14ac:dyDescent="0.2"/>
    <row r="3326" s="16" customFormat="1" x14ac:dyDescent="0.2"/>
    <row r="3327" s="16" customFormat="1" x14ac:dyDescent="0.2"/>
    <row r="3328" s="16" customFormat="1" x14ac:dyDescent="0.2"/>
    <row r="3329" s="16" customFormat="1" x14ac:dyDescent="0.2"/>
    <row r="3330" s="16" customFormat="1" x14ac:dyDescent="0.2"/>
    <row r="3331" s="16" customFormat="1" x14ac:dyDescent="0.2"/>
    <row r="3332" s="16" customFormat="1" x14ac:dyDescent="0.2"/>
    <row r="3333" s="16" customFormat="1" x14ac:dyDescent="0.2"/>
    <row r="3334" s="16" customFormat="1" x14ac:dyDescent="0.2"/>
    <row r="3335" s="16" customFormat="1" x14ac:dyDescent="0.2"/>
    <row r="3336" s="16" customFormat="1" x14ac:dyDescent="0.2"/>
    <row r="3337" s="16" customFormat="1" x14ac:dyDescent="0.2"/>
    <row r="3338" s="16" customFormat="1" x14ac:dyDescent="0.2"/>
    <row r="3339" s="16" customFormat="1" x14ac:dyDescent="0.2"/>
    <row r="3340" s="16" customFormat="1" x14ac:dyDescent="0.2"/>
    <row r="3341" s="16" customFormat="1" x14ac:dyDescent="0.2"/>
    <row r="3342" s="16" customFormat="1" x14ac:dyDescent="0.2"/>
    <row r="3343" s="16" customFormat="1" x14ac:dyDescent="0.2"/>
    <row r="3344" s="16" customFormat="1" x14ac:dyDescent="0.2"/>
    <row r="3345" s="16" customFormat="1" x14ac:dyDescent="0.2"/>
    <row r="3346" s="16" customFormat="1" x14ac:dyDescent="0.2"/>
    <row r="3347" s="16" customFormat="1" x14ac:dyDescent="0.2"/>
    <row r="3348" s="16" customFormat="1" x14ac:dyDescent="0.2"/>
    <row r="3349" s="16" customFormat="1" x14ac:dyDescent="0.2"/>
    <row r="3350" s="16" customFormat="1" x14ac:dyDescent="0.2"/>
    <row r="3351" s="16" customFormat="1" x14ac:dyDescent="0.2"/>
    <row r="3352" s="16" customFormat="1" x14ac:dyDescent="0.2"/>
    <row r="3353" s="16" customFormat="1" x14ac:dyDescent="0.2"/>
    <row r="3354" s="16" customFormat="1" x14ac:dyDescent="0.2"/>
    <row r="3355" s="16" customFormat="1" x14ac:dyDescent="0.2"/>
    <row r="3356" s="16" customFormat="1" x14ac:dyDescent="0.2"/>
    <row r="3357" s="16" customFormat="1" x14ac:dyDescent="0.2"/>
    <row r="3358" s="16" customFormat="1" x14ac:dyDescent="0.2"/>
    <row r="3359" s="16" customFormat="1" x14ac:dyDescent="0.2"/>
    <row r="3360" s="16" customFormat="1" x14ac:dyDescent="0.2"/>
    <row r="3361" s="16" customFormat="1" x14ac:dyDescent="0.2"/>
    <row r="3362" s="16" customFormat="1" x14ac:dyDescent="0.2"/>
    <row r="3363" s="16" customFormat="1" x14ac:dyDescent="0.2"/>
    <row r="3364" s="16" customFormat="1" x14ac:dyDescent="0.2"/>
    <row r="3365" s="16" customFormat="1" x14ac:dyDescent="0.2"/>
    <row r="3366" s="16" customFormat="1" x14ac:dyDescent="0.2"/>
    <row r="3367" s="16" customFormat="1" x14ac:dyDescent="0.2"/>
    <row r="3368" s="16" customFormat="1" x14ac:dyDescent="0.2"/>
    <row r="3369" s="16" customFormat="1" x14ac:dyDescent="0.2"/>
    <row r="3370" s="16" customFormat="1" x14ac:dyDescent="0.2"/>
    <row r="3371" s="16" customFormat="1" x14ac:dyDescent="0.2"/>
    <row r="3372" s="16" customFormat="1" x14ac:dyDescent="0.2"/>
    <row r="3373" s="16" customFormat="1" x14ac:dyDescent="0.2"/>
    <row r="3374" s="16" customFormat="1" x14ac:dyDescent="0.2"/>
    <row r="3375" s="16" customFormat="1" x14ac:dyDescent="0.2"/>
    <row r="3376" s="16" customFormat="1" x14ac:dyDescent="0.2"/>
    <row r="3377" s="16" customFormat="1" x14ac:dyDescent="0.2"/>
    <row r="3378" s="16" customFormat="1" x14ac:dyDescent="0.2"/>
    <row r="3379" s="16" customFormat="1" x14ac:dyDescent="0.2"/>
    <row r="3380" s="16" customFormat="1" x14ac:dyDescent="0.2"/>
    <row r="3381" s="16" customFormat="1" x14ac:dyDescent="0.2"/>
    <row r="3382" s="16" customFormat="1" x14ac:dyDescent="0.2"/>
    <row r="3383" s="16" customFormat="1" x14ac:dyDescent="0.2"/>
    <row r="3384" s="16" customFormat="1" x14ac:dyDescent="0.2"/>
    <row r="3385" s="16" customFormat="1" x14ac:dyDescent="0.2"/>
    <row r="3386" s="16" customFormat="1" x14ac:dyDescent="0.2"/>
    <row r="3387" s="16" customFormat="1" x14ac:dyDescent="0.2"/>
    <row r="3388" s="16" customFormat="1" x14ac:dyDescent="0.2"/>
    <row r="3389" s="16" customFormat="1" x14ac:dyDescent="0.2"/>
    <row r="3390" s="16" customFormat="1" x14ac:dyDescent="0.2"/>
    <row r="3391" s="16" customFormat="1" x14ac:dyDescent="0.2"/>
    <row r="3392" s="16" customFormat="1" x14ac:dyDescent="0.2"/>
    <row r="3393" s="16" customFormat="1" x14ac:dyDescent="0.2"/>
    <row r="3394" s="16" customFormat="1" x14ac:dyDescent="0.2"/>
    <row r="3395" s="16" customFormat="1" x14ac:dyDescent="0.2"/>
    <row r="3396" s="16" customFormat="1" x14ac:dyDescent="0.2"/>
    <row r="3397" s="16" customFormat="1" x14ac:dyDescent="0.2"/>
    <row r="3398" s="16" customFormat="1" x14ac:dyDescent="0.2"/>
    <row r="3399" s="16" customFormat="1" x14ac:dyDescent="0.2"/>
    <row r="3400" s="16" customFormat="1" x14ac:dyDescent="0.2"/>
    <row r="3401" s="16" customFormat="1" x14ac:dyDescent="0.2"/>
    <row r="3402" s="16" customFormat="1" x14ac:dyDescent="0.2"/>
    <row r="3403" s="16" customFormat="1" x14ac:dyDescent="0.2"/>
    <row r="3404" s="16" customFormat="1" x14ac:dyDescent="0.2"/>
    <row r="3405" s="16" customFormat="1" x14ac:dyDescent="0.2"/>
    <row r="3406" s="16" customFormat="1" x14ac:dyDescent="0.2"/>
    <row r="3407" s="16" customFormat="1" x14ac:dyDescent="0.2"/>
    <row r="3408" s="16" customFormat="1" x14ac:dyDescent="0.2"/>
    <row r="3409" s="16" customFormat="1" x14ac:dyDescent="0.2"/>
    <row r="3410" s="16" customFormat="1" x14ac:dyDescent="0.2"/>
    <row r="3411" s="16" customFormat="1" x14ac:dyDescent="0.2"/>
    <row r="3412" s="16" customFormat="1" x14ac:dyDescent="0.2"/>
    <row r="3413" s="16" customFormat="1" x14ac:dyDescent="0.2"/>
    <row r="3414" s="16" customFormat="1" x14ac:dyDescent="0.2"/>
    <row r="3415" s="16" customFormat="1" x14ac:dyDescent="0.2"/>
    <row r="3416" s="16" customFormat="1" x14ac:dyDescent="0.2"/>
    <row r="3417" s="16" customFormat="1" x14ac:dyDescent="0.2"/>
    <row r="3418" s="16" customFormat="1" x14ac:dyDescent="0.2"/>
    <row r="3419" s="16" customFormat="1" x14ac:dyDescent="0.2"/>
    <row r="3420" s="16" customFormat="1" x14ac:dyDescent="0.2"/>
    <row r="3421" s="16" customFormat="1" x14ac:dyDescent="0.2"/>
    <row r="3422" s="16" customFormat="1" x14ac:dyDescent="0.2"/>
    <row r="3423" s="16" customFormat="1" x14ac:dyDescent="0.2"/>
    <row r="3424" s="16" customFormat="1" x14ac:dyDescent="0.2"/>
    <row r="3425" s="16" customFormat="1" x14ac:dyDescent="0.2"/>
    <row r="3426" s="16" customFormat="1" x14ac:dyDescent="0.2"/>
    <row r="3427" s="16" customFormat="1" x14ac:dyDescent="0.2"/>
    <row r="3428" s="16" customFormat="1" x14ac:dyDescent="0.2"/>
    <row r="3429" s="16" customFormat="1" x14ac:dyDescent="0.2"/>
    <row r="3430" s="16" customFormat="1" x14ac:dyDescent="0.2"/>
    <row r="3431" s="16" customFormat="1" x14ac:dyDescent="0.2"/>
    <row r="3432" s="16" customFormat="1" x14ac:dyDescent="0.2"/>
    <row r="3433" s="16" customFormat="1" x14ac:dyDescent="0.2"/>
    <row r="3434" s="16" customFormat="1" x14ac:dyDescent="0.2"/>
    <row r="3435" s="16" customFormat="1" x14ac:dyDescent="0.2"/>
    <row r="3436" s="16" customFormat="1" x14ac:dyDescent="0.2"/>
    <row r="3437" s="16" customFormat="1" x14ac:dyDescent="0.2"/>
    <row r="3438" s="16" customFormat="1" x14ac:dyDescent="0.2"/>
    <row r="3439" s="16" customFormat="1" x14ac:dyDescent="0.2"/>
    <row r="3440" s="16" customFormat="1" x14ac:dyDescent="0.2"/>
    <row r="3441" s="16" customFormat="1" x14ac:dyDescent="0.2"/>
    <row r="3442" s="16" customFormat="1" x14ac:dyDescent="0.2"/>
    <row r="3443" s="16" customFormat="1" x14ac:dyDescent="0.2"/>
    <row r="3444" s="16" customFormat="1" x14ac:dyDescent="0.2"/>
    <row r="3445" s="16" customFormat="1" x14ac:dyDescent="0.2"/>
    <row r="3446" s="16" customFormat="1" x14ac:dyDescent="0.2"/>
    <row r="3447" s="16" customFormat="1" x14ac:dyDescent="0.2"/>
    <row r="3448" s="16" customFormat="1" x14ac:dyDescent="0.2"/>
    <row r="3449" s="16" customFormat="1" x14ac:dyDescent="0.2"/>
    <row r="3450" s="16" customFormat="1" x14ac:dyDescent="0.2"/>
    <row r="3451" s="16" customFormat="1" x14ac:dyDescent="0.2"/>
    <row r="3452" s="16" customFormat="1" x14ac:dyDescent="0.2"/>
    <row r="3453" s="16" customFormat="1" x14ac:dyDescent="0.2"/>
    <row r="3454" s="16" customFormat="1" x14ac:dyDescent="0.2"/>
    <row r="3455" s="16" customFormat="1" x14ac:dyDescent="0.2"/>
    <row r="3456" s="16" customFormat="1" x14ac:dyDescent="0.2"/>
    <row r="3457" s="16" customFormat="1" x14ac:dyDescent="0.2"/>
    <row r="3458" s="16" customFormat="1" x14ac:dyDescent="0.2"/>
    <row r="3459" s="16" customFormat="1" x14ac:dyDescent="0.2"/>
    <row r="3460" s="16" customFormat="1" x14ac:dyDescent="0.2"/>
    <row r="3461" s="16" customFormat="1" x14ac:dyDescent="0.2"/>
    <row r="3462" s="16" customFormat="1" x14ac:dyDescent="0.2"/>
    <row r="3463" s="16" customFormat="1" x14ac:dyDescent="0.2"/>
    <row r="3464" s="16" customFormat="1" x14ac:dyDescent="0.2"/>
    <row r="3465" s="16" customFormat="1" x14ac:dyDescent="0.2"/>
    <row r="3466" s="16" customFormat="1" x14ac:dyDescent="0.2"/>
    <row r="3467" s="16" customFormat="1" x14ac:dyDescent="0.2"/>
    <row r="3468" s="16" customFormat="1" x14ac:dyDescent="0.2"/>
    <row r="3469" s="16" customFormat="1" x14ac:dyDescent="0.2"/>
    <row r="3470" s="16" customFormat="1" x14ac:dyDescent="0.2"/>
    <row r="3471" s="16" customFormat="1" x14ac:dyDescent="0.2"/>
    <row r="3472" s="16" customFormat="1" x14ac:dyDescent="0.2"/>
    <row r="3473" s="16" customFormat="1" x14ac:dyDescent="0.2"/>
    <row r="3474" s="16" customFormat="1" x14ac:dyDescent="0.2"/>
    <row r="3475" s="16" customFormat="1" x14ac:dyDescent="0.2"/>
    <row r="3476" s="16" customFormat="1" x14ac:dyDescent="0.2"/>
    <row r="3477" s="16" customFormat="1" x14ac:dyDescent="0.2"/>
    <row r="3478" s="16" customFormat="1" x14ac:dyDescent="0.2"/>
    <row r="3479" s="16" customFormat="1" x14ac:dyDescent="0.2"/>
    <row r="3480" s="16" customFormat="1" x14ac:dyDescent="0.2"/>
    <row r="3481" s="16" customFormat="1" x14ac:dyDescent="0.2"/>
    <row r="3482" s="16" customFormat="1" x14ac:dyDescent="0.2"/>
    <row r="3483" s="16" customFormat="1" x14ac:dyDescent="0.2"/>
    <row r="3484" s="16" customFormat="1" x14ac:dyDescent="0.2"/>
    <row r="3485" s="16" customFormat="1" x14ac:dyDescent="0.2"/>
    <row r="3486" s="16" customFormat="1" x14ac:dyDescent="0.2"/>
    <row r="3487" s="16" customFormat="1" x14ac:dyDescent="0.2"/>
    <row r="3488" s="16" customFormat="1" x14ac:dyDescent="0.2"/>
    <row r="3489" s="16" customFormat="1" x14ac:dyDescent="0.2"/>
    <row r="3490" s="16" customFormat="1" x14ac:dyDescent="0.2"/>
    <row r="3491" s="16" customFormat="1" x14ac:dyDescent="0.2"/>
    <row r="3492" s="16" customFormat="1" x14ac:dyDescent="0.2"/>
    <row r="3493" s="16" customFormat="1" x14ac:dyDescent="0.2"/>
    <row r="3494" s="16" customFormat="1" x14ac:dyDescent="0.2"/>
    <row r="3495" s="16" customFormat="1" x14ac:dyDescent="0.2"/>
    <row r="3496" s="16" customFormat="1" x14ac:dyDescent="0.2"/>
    <row r="3497" s="16" customFormat="1" x14ac:dyDescent="0.2"/>
    <row r="3498" s="16" customFormat="1" x14ac:dyDescent="0.2"/>
    <row r="3499" s="16" customFormat="1" x14ac:dyDescent="0.2"/>
    <row r="3500" s="16" customFormat="1" x14ac:dyDescent="0.2"/>
    <row r="3501" s="16" customFormat="1" x14ac:dyDescent="0.2"/>
    <row r="3502" s="16" customFormat="1" x14ac:dyDescent="0.2"/>
    <row r="3503" s="16" customFormat="1" x14ac:dyDescent="0.2"/>
    <row r="3504" s="16" customFormat="1" x14ac:dyDescent="0.2"/>
    <row r="3505" s="16" customFormat="1" x14ac:dyDescent="0.2"/>
    <row r="3506" s="16" customFormat="1" x14ac:dyDescent="0.2"/>
    <row r="3507" s="16" customFormat="1" x14ac:dyDescent="0.2"/>
    <row r="3508" s="16" customFormat="1" x14ac:dyDescent="0.2"/>
    <row r="3509" s="16" customFormat="1" x14ac:dyDescent="0.2"/>
    <row r="3510" s="16" customFormat="1" x14ac:dyDescent="0.2"/>
    <row r="3511" s="16" customFormat="1" x14ac:dyDescent="0.2"/>
    <row r="3512" s="16" customFormat="1" x14ac:dyDescent="0.2"/>
    <row r="3513" s="16" customFormat="1" x14ac:dyDescent="0.2"/>
    <row r="3514" s="16" customFormat="1" x14ac:dyDescent="0.2"/>
    <row r="3515" s="16" customFormat="1" x14ac:dyDescent="0.2"/>
    <row r="3516" s="16" customFormat="1" x14ac:dyDescent="0.2"/>
    <row r="3517" s="16" customFormat="1" x14ac:dyDescent="0.2"/>
    <row r="3518" s="16" customFormat="1" x14ac:dyDescent="0.2"/>
    <row r="3519" s="16" customFormat="1" x14ac:dyDescent="0.2"/>
    <row r="3520" s="16" customFormat="1" x14ac:dyDescent="0.2"/>
    <row r="3521" s="16" customFormat="1" x14ac:dyDescent="0.2"/>
    <row r="3522" s="16" customFormat="1" x14ac:dyDescent="0.2"/>
    <row r="3523" s="16" customFormat="1" x14ac:dyDescent="0.2"/>
    <row r="3524" s="16" customFormat="1" x14ac:dyDescent="0.2"/>
    <row r="3525" s="16" customFormat="1" x14ac:dyDescent="0.2"/>
    <row r="3526" s="16" customFormat="1" x14ac:dyDescent="0.2"/>
    <row r="3527" s="16" customFormat="1" x14ac:dyDescent="0.2"/>
    <row r="3528" s="16" customFormat="1" x14ac:dyDescent="0.2"/>
    <row r="3529" s="16" customFormat="1" x14ac:dyDescent="0.2"/>
    <row r="3530" s="16" customFormat="1" x14ac:dyDescent="0.2"/>
    <row r="3531" s="16" customFormat="1" x14ac:dyDescent="0.2"/>
    <row r="3532" s="16" customFormat="1" x14ac:dyDescent="0.2"/>
    <row r="3533" s="16" customFormat="1" x14ac:dyDescent="0.2"/>
    <row r="3534" s="16" customFormat="1" x14ac:dyDescent="0.2"/>
    <row r="3535" s="16" customFormat="1" x14ac:dyDescent="0.2"/>
    <row r="3536" s="16" customFormat="1" x14ac:dyDescent="0.2"/>
    <row r="3537" s="16" customFormat="1" x14ac:dyDescent="0.2"/>
    <row r="3538" s="16" customFormat="1" x14ac:dyDescent="0.2"/>
    <row r="3539" s="16" customFormat="1" x14ac:dyDescent="0.2"/>
    <row r="3540" s="16" customFormat="1" x14ac:dyDescent="0.2"/>
    <row r="3541" s="16" customFormat="1" x14ac:dyDescent="0.2"/>
    <row r="3542" s="16" customFormat="1" x14ac:dyDescent="0.2"/>
    <row r="3543" s="16" customFormat="1" x14ac:dyDescent="0.2"/>
    <row r="3544" s="16" customFormat="1" x14ac:dyDescent="0.2"/>
    <row r="3545" s="16" customFormat="1" x14ac:dyDescent="0.2"/>
    <row r="3546" s="16" customFormat="1" x14ac:dyDescent="0.2"/>
    <row r="3547" s="16" customFormat="1" x14ac:dyDescent="0.2"/>
    <row r="3548" s="16" customFormat="1" x14ac:dyDescent="0.2"/>
    <row r="3549" s="16" customFormat="1" x14ac:dyDescent="0.2"/>
    <row r="3550" s="16" customFormat="1" x14ac:dyDescent="0.2"/>
    <row r="3551" s="16" customFormat="1" x14ac:dyDescent="0.2"/>
    <row r="3552" s="16" customFormat="1" x14ac:dyDescent="0.2"/>
    <row r="3553" s="16" customFormat="1" x14ac:dyDescent="0.2"/>
    <row r="3554" s="16" customFormat="1" x14ac:dyDescent="0.2"/>
    <row r="3555" s="16" customFormat="1" x14ac:dyDescent="0.2"/>
    <row r="3556" s="16" customFormat="1" x14ac:dyDescent="0.2"/>
    <row r="3557" s="16" customFormat="1" x14ac:dyDescent="0.2"/>
    <row r="3558" s="16" customFormat="1" x14ac:dyDescent="0.2"/>
    <row r="3559" s="16" customFormat="1" x14ac:dyDescent="0.2"/>
    <row r="3560" s="16" customFormat="1" x14ac:dyDescent="0.2"/>
    <row r="3561" s="16" customFormat="1" x14ac:dyDescent="0.2"/>
    <row r="3562" s="16" customFormat="1" x14ac:dyDescent="0.2"/>
    <row r="3563" s="16" customFormat="1" x14ac:dyDescent="0.2"/>
    <row r="3564" s="16" customFormat="1" x14ac:dyDescent="0.2"/>
    <row r="3565" s="16" customFormat="1" x14ac:dyDescent="0.2"/>
    <row r="3566" s="16" customFormat="1" x14ac:dyDescent="0.2"/>
    <row r="3567" s="16" customFormat="1" x14ac:dyDescent="0.2"/>
    <row r="3568" s="16" customFormat="1" x14ac:dyDescent="0.2"/>
    <row r="3569" s="16" customFormat="1" x14ac:dyDescent="0.2"/>
    <row r="3570" s="16" customFormat="1" x14ac:dyDescent="0.2"/>
    <row r="3571" s="16" customFormat="1" x14ac:dyDescent="0.2"/>
    <row r="3572" s="16" customFormat="1" x14ac:dyDescent="0.2"/>
    <row r="3573" s="16" customFormat="1" x14ac:dyDescent="0.2"/>
    <row r="3574" s="16" customFormat="1" x14ac:dyDescent="0.2"/>
    <row r="3575" s="16" customFormat="1" x14ac:dyDescent="0.2"/>
    <row r="3576" s="16" customFormat="1" x14ac:dyDescent="0.2"/>
    <row r="3577" s="16" customFormat="1" x14ac:dyDescent="0.2"/>
    <row r="3578" s="16" customFormat="1" x14ac:dyDescent="0.2"/>
    <row r="3579" s="16" customFormat="1" x14ac:dyDescent="0.2"/>
    <row r="3580" s="16" customFormat="1" x14ac:dyDescent="0.2"/>
    <row r="3581" s="16" customFormat="1" x14ac:dyDescent="0.2"/>
    <row r="3582" s="16" customFormat="1" x14ac:dyDescent="0.2"/>
    <row r="3583" s="16" customFormat="1" x14ac:dyDescent="0.2"/>
    <row r="3584" s="16" customFormat="1" x14ac:dyDescent="0.2"/>
    <row r="3585" s="16" customFormat="1" x14ac:dyDescent="0.2"/>
    <row r="3586" s="16" customFormat="1" x14ac:dyDescent="0.2"/>
    <row r="3587" s="16" customFormat="1" x14ac:dyDescent="0.2"/>
    <row r="3588" s="16" customFormat="1" x14ac:dyDescent="0.2"/>
    <row r="3589" s="16" customFormat="1" x14ac:dyDescent="0.2"/>
    <row r="3590" s="16" customFormat="1" x14ac:dyDescent="0.2"/>
    <row r="3591" s="16" customFormat="1" x14ac:dyDescent="0.2"/>
    <row r="3592" s="16" customFormat="1" x14ac:dyDescent="0.2"/>
    <row r="3593" s="16" customFormat="1" x14ac:dyDescent="0.2"/>
    <row r="3594" s="16" customFormat="1" x14ac:dyDescent="0.2"/>
    <row r="3595" s="16" customFormat="1" x14ac:dyDescent="0.2"/>
    <row r="3596" s="16" customFormat="1" x14ac:dyDescent="0.2"/>
    <row r="3597" s="16" customFormat="1" x14ac:dyDescent="0.2"/>
    <row r="3598" s="16" customFormat="1" x14ac:dyDescent="0.2"/>
    <row r="3599" s="16" customFormat="1" x14ac:dyDescent="0.2"/>
    <row r="3600" s="16" customFormat="1" x14ac:dyDescent="0.2"/>
    <row r="3601" s="16" customFormat="1" x14ac:dyDescent="0.2"/>
    <row r="3602" s="16" customFormat="1" x14ac:dyDescent="0.2"/>
    <row r="3603" s="16" customFormat="1" x14ac:dyDescent="0.2"/>
    <row r="3604" s="16" customFormat="1" x14ac:dyDescent="0.2"/>
    <row r="3605" s="16" customFormat="1" x14ac:dyDescent="0.2"/>
    <row r="3606" s="16" customFormat="1" x14ac:dyDescent="0.2"/>
    <row r="3607" s="16" customFormat="1" x14ac:dyDescent="0.2"/>
    <row r="3608" s="16" customFormat="1" x14ac:dyDescent="0.2"/>
    <row r="3609" s="16" customFormat="1" x14ac:dyDescent="0.2"/>
    <row r="3610" s="16" customFormat="1" x14ac:dyDescent="0.2"/>
    <row r="3611" s="16" customFormat="1" x14ac:dyDescent="0.2"/>
    <row r="3612" s="16" customFormat="1" x14ac:dyDescent="0.2"/>
    <row r="3613" s="16" customFormat="1" x14ac:dyDescent="0.2"/>
    <row r="3614" s="16" customFormat="1" x14ac:dyDescent="0.2"/>
    <row r="3615" s="16" customFormat="1" x14ac:dyDescent="0.2"/>
    <row r="3616" s="16" customFormat="1" x14ac:dyDescent="0.2"/>
    <row r="3617" s="16" customFormat="1" x14ac:dyDescent="0.2"/>
    <row r="3618" s="16" customFormat="1" x14ac:dyDescent="0.2"/>
    <row r="3619" s="16" customFormat="1" x14ac:dyDescent="0.2"/>
    <row r="3620" s="16" customFormat="1" x14ac:dyDescent="0.2"/>
    <row r="3621" s="16" customFormat="1" x14ac:dyDescent="0.2"/>
    <row r="3622" s="16" customFormat="1" x14ac:dyDescent="0.2"/>
    <row r="3623" s="16" customFormat="1" x14ac:dyDescent="0.2"/>
    <row r="3624" s="16" customFormat="1" x14ac:dyDescent="0.2"/>
    <row r="3625" s="16" customFormat="1" x14ac:dyDescent="0.2"/>
    <row r="3626" s="16" customFormat="1" x14ac:dyDescent="0.2"/>
    <row r="3627" s="16" customFormat="1" x14ac:dyDescent="0.2"/>
    <row r="3628" s="16" customFormat="1" x14ac:dyDescent="0.2"/>
    <row r="3629" s="16" customFormat="1" x14ac:dyDescent="0.2"/>
    <row r="3630" s="16" customFormat="1" x14ac:dyDescent="0.2"/>
    <row r="3631" s="16" customFormat="1" x14ac:dyDescent="0.2"/>
    <row r="3632" s="16" customFormat="1" x14ac:dyDescent="0.2"/>
    <row r="3633" s="16" customFormat="1" x14ac:dyDescent="0.2"/>
    <row r="3634" s="16" customFormat="1" x14ac:dyDescent="0.2"/>
    <row r="3635" s="16" customFormat="1" x14ac:dyDescent="0.2"/>
    <row r="3636" s="16" customFormat="1" x14ac:dyDescent="0.2"/>
    <row r="3637" s="16" customFormat="1" x14ac:dyDescent="0.2"/>
    <row r="3638" s="16" customFormat="1" x14ac:dyDescent="0.2"/>
    <row r="3639" s="16" customFormat="1" x14ac:dyDescent="0.2"/>
    <row r="3640" s="16" customFormat="1" x14ac:dyDescent="0.2"/>
    <row r="3641" s="16" customFormat="1" x14ac:dyDescent="0.2"/>
    <row r="3642" s="16" customFormat="1" x14ac:dyDescent="0.2"/>
    <row r="3643" s="16" customFormat="1" x14ac:dyDescent="0.2"/>
    <row r="3644" s="16" customFormat="1" x14ac:dyDescent="0.2"/>
    <row r="3645" s="16" customFormat="1" x14ac:dyDescent="0.2"/>
    <row r="3646" s="16" customFormat="1" x14ac:dyDescent="0.2"/>
    <row r="3647" s="16" customFormat="1" x14ac:dyDescent="0.2"/>
    <row r="3648" s="16" customFormat="1" x14ac:dyDescent="0.2"/>
    <row r="3649" s="16" customFormat="1" x14ac:dyDescent="0.2"/>
    <row r="3650" s="16" customFormat="1" x14ac:dyDescent="0.2"/>
    <row r="3651" s="16" customFormat="1" x14ac:dyDescent="0.2"/>
    <row r="3652" s="16" customFormat="1" x14ac:dyDescent="0.2"/>
    <row r="3653" s="16" customFormat="1" x14ac:dyDescent="0.2"/>
    <row r="3654" s="16" customFormat="1" x14ac:dyDescent="0.2"/>
    <row r="3655" s="16" customFormat="1" x14ac:dyDescent="0.2"/>
    <row r="3656" s="16" customFormat="1" x14ac:dyDescent="0.2"/>
    <row r="3657" s="16" customFormat="1" x14ac:dyDescent="0.2"/>
    <row r="3658" s="16" customFormat="1" x14ac:dyDescent="0.2"/>
    <row r="3659" s="16" customFormat="1" x14ac:dyDescent="0.2"/>
    <row r="3660" s="16" customFormat="1" x14ac:dyDescent="0.2"/>
    <row r="3661" s="16" customFormat="1" x14ac:dyDescent="0.2"/>
    <row r="3662" s="16" customFormat="1" x14ac:dyDescent="0.2"/>
    <row r="3663" s="16" customFormat="1" x14ac:dyDescent="0.2"/>
    <row r="3664" s="16" customFormat="1" x14ac:dyDescent="0.2"/>
    <row r="3665" s="16" customFormat="1" x14ac:dyDescent="0.2"/>
    <row r="3666" s="16" customFormat="1" x14ac:dyDescent="0.2"/>
    <row r="3667" s="16" customFormat="1" x14ac:dyDescent="0.2"/>
    <row r="3668" s="16" customFormat="1" x14ac:dyDescent="0.2"/>
    <row r="3669" s="16" customFormat="1" x14ac:dyDescent="0.2"/>
    <row r="3670" s="16" customFormat="1" x14ac:dyDescent="0.2"/>
    <row r="3671" s="16" customFormat="1" x14ac:dyDescent="0.2"/>
    <row r="3672" s="16" customFormat="1" x14ac:dyDescent="0.2"/>
    <row r="3673" s="16" customFormat="1" x14ac:dyDescent="0.2"/>
    <row r="3674" s="16" customFormat="1" x14ac:dyDescent="0.2"/>
    <row r="3675" s="16" customFormat="1" x14ac:dyDescent="0.2"/>
    <row r="3676" s="16" customFormat="1" x14ac:dyDescent="0.2"/>
    <row r="3677" s="16" customFormat="1" x14ac:dyDescent="0.2"/>
    <row r="3678" s="16" customFormat="1" x14ac:dyDescent="0.2"/>
    <row r="3679" s="16" customFormat="1" x14ac:dyDescent="0.2"/>
    <row r="3680" s="16" customFormat="1" x14ac:dyDescent="0.2"/>
    <row r="3681" s="16" customFormat="1" x14ac:dyDescent="0.2"/>
    <row r="3682" s="16" customFormat="1" x14ac:dyDescent="0.2"/>
    <row r="3683" s="16" customFormat="1" x14ac:dyDescent="0.2"/>
    <row r="3684" s="16" customFormat="1" x14ac:dyDescent="0.2"/>
    <row r="3685" s="16" customFormat="1" x14ac:dyDescent="0.2"/>
    <row r="3686" s="16" customFormat="1" x14ac:dyDescent="0.2"/>
    <row r="3687" s="16" customFormat="1" x14ac:dyDescent="0.2"/>
    <row r="3688" s="16" customFormat="1" x14ac:dyDescent="0.2"/>
    <row r="3689" s="16" customFormat="1" x14ac:dyDescent="0.2"/>
    <row r="3690" s="16" customFormat="1" x14ac:dyDescent="0.2"/>
    <row r="3691" s="16" customFormat="1" x14ac:dyDescent="0.2"/>
    <row r="3692" s="16" customFormat="1" x14ac:dyDescent="0.2"/>
    <row r="3693" s="16" customFormat="1" x14ac:dyDescent="0.2"/>
    <row r="3694" s="16" customFormat="1" x14ac:dyDescent="0.2"/>
    <row r="3695" s="16" customFormat="1" x14ac:dyDescent="0.2"/>
    <row r="3696" s="16" customFormat="1" x14ac:dyDescent="0.2"/>
    <row r="3697" s="16" customFormat="1" x14ac:dyDescent="0.2"/>
    <row r="3698" s="16" customFormat="1" x14ac:dyDescent="0.2"/>
    <row r="3699" s="16" customFormat="1" x14ac:dyDescent="0.2"/>
    <row r="3700" s="16" customFormat="1" x14ac:dyDescent="0.2"/>
    <row r="3701" s="16" customFormat="1" x14ac:dyDescent="0.2"/>
    <row r="3702" s="16" customFormat="1" x14ac:dyDescent="0.2"/>
    <row r="3703" s="16" customFormat="1" x14ac:dyDescent="0.2"/>
    <row r="3704" s="16" customFormat="1" x14ac:dyDescent="0.2"/>
    <row r="3705" s="16" customFormat="1" x14ac:dyDescent="0.2"/>
    <row r="3706" s="16" customFormat="1" x14ac:dyDescent="0.2"/>
    <row r="3707" s="16" customFormat="1" x14ac:dyDescent="0.2"/>
    <row r="3708" s="16" customFormat="1" x14ac:dyDescent="0.2"/>
    <row r="3709" s="16" customFormat="1" x14ac:dyDescent="0.2"/>
    <row r="3710" s="16" customFormat="1" x14ac:dyDescent="0.2"/>
    <row r="3711" s="16" customFormat="1" x14ac:dyDescent="0.2"/>
    <row r="3712" s="16" customFormat="1" x14ac:dyDescent="0.2"/>
    <row r="3713" s="16" customFormat="1" x14ac:dyDescent="0.2"/>
    <row r="3714" s="16" customFormat="1" x14ac:dyDescent="0.2"/>
    <row r="3715" s="16" customFormat="1" x14ac:dyDescent="0.2"/>
    <row r="3716" s="16" customFormat="1" x14ac:dyDescent="0.2"/>
    <row r="3717" s="16" customFormat="1" x14ac:dyDescent="0.2"/>
    <row r="3718" s="16" customFormat="1" x14ac:dyDescent="0.2"/>
    <row r="3719" s="16" customFormat="1" x14ac:dyDescent="0.2"/>
    <row r="3720" s="16" customFormat="1" x14ac:dyDescent="0.2"/>
    <row r="3721" s="16" customFormat="1" x14ac:dyDescent="0.2"/>
    <row r="3722" s="16" customFormat="1" x14ac:dyDescent="0.2"/>
    <row r="3723" s="16" customFormat="1" x14ac:dyDescent="0.2"/>
    <row r="3724" s="16" customFormat="1" x14ac:dyDescent="0.2"/>
    <row r="3725" s="16" customFormat="1" x14ac:dyDescent="0.2"/>
    <row r="3726" s="16" customFormat="1" x14ac:dyDescent="0.2"/>
    <row r="3727" s="16" customFormat="1" x14ac:dyDescent="0.2"/>
    <row r="3728" s="16" customFormat="1" x14ac:dyDescent="0.2"/>
    <row r="3729" s="16" customFormat="1" x14ac:dyDescent="0.2"/>
    <row r="3730" s="16" customFormat="1" x14ac:dyDescent="0.2"/>
    <row r="3731" s="16" customFormat="1" x14ac:dyDescent="0.2"/>
    <row r="3732" s="16" customFormat="1" x14ac:dyDescent="0.2"/>
    <row r="3733" s="16" customFormat="1" x14ac:dyDescent="0.2"/>
    <row r="3734" s="16" customFormat="1" x14ac:dyDescent="0.2"/>
    <row r="3735" s="16" customFormat="1" x14ac:dyDescent="0.2"/>
    <row r="3736" s="16" customFormat="1" x14ac:dyDescent="0.2"/>
    <row r="3737" s="16" customFormat="1" x14ac:dyDescent="0.2"/>
    <row r="3738" s="16" customFormat="1" x14ac:dyDescent="0.2"/>
    <row r="3739" s="16" customFormat="1" x14ac:dyDescent="0.2"/>
    <row r="3740" s="16" customFormat="1" x14ac:dyDescent="0.2"/>
    <row r="3741" s="16" customFormat="1" x14ac:dyDescent="0.2"/>
    <row r="3742" s="16" customFormat="1" x14ac:dyDescent="0.2"/>
    <row r="3743" s="16" customFormat="1" x14ac:dyDescent="0.2"/>
    <row r="3744" s="16" customFormat="1" x14ac:dyDescent="0.2"/>
    <row r="3745" s="16" customFormat="1" x14ac:dyDescent="0.2"/>
    <row r="3746" s="16" customFormat="1" x14ac:dyDescent="0.2"/>
    <row r="3747" s="16" customFormat="1" x14ac:dyDescent="0.2"/>
    <row r="3748" s="16" customFormat="1" x14ac:dyDescent="0.2"/>
    <row r="3749" s="16" customFormat="1" x14ac:dyDescent="0.2"/>
    <row r="3750" s="16" customFormat="1" x14ac:dyDescent="0.2"/>
    <row r="3751" s="16" customFormat="1" x14ac:dyDescent="0.2"/>
    <row r="3752" s="16" customFormat="1" x14ac:dyDescent="0.2"/>
    <row r="3753" s="16" customFormat="1" x14ac:dyDescent="0.2"/>
    <row r="3754" s="16" customFormat="1" x14ac:dyDescent="0.2"/>
    <row r="3755" s="16" customFormat="1" x14ac:dyDescent="0.2"/>
    <row r="3756" s="16" customFormat="1" x14ac:dyDescent="0.2"/>
    <row r="3757" s="16" customFormat="1" x14ac:dyDescent="0.2"/>
    <row r="3758" s="16" customFormat="1" x14ac:dyDescent="0.2"/>
    <row r="3759" s="16" customFormat="1" x14ac:dyDescent="0.2"/>
    <row r="3760" s="16" customFormat="1" x14ac:dyDescent="0.2"/>
    <row r="3761" s="16" customFormat="1" x14ac:dyDescent="0.2"/>
    <row r="3762" s="16" customFormat="1" x14ac:dyDescent="0.2"/>
    <row r="3763" s="16" customFormat="1" x14ac:dyDescent="0.2"/>
    <row r="3764" s="16" customFormat="1" x14ac:dyDescent="0.2"/>
    <row r="3765" s="16" customFormat="1" x14ac:dyDescent="0.2"/>
    <row r="3766" s="16" customFormat="1" x14ac:dyDescent="0.2"/>
    <row r="3767" s="16" customFormat="1" x14ac:dyDescent="0.2"/>
    <row r="3768" s="16" customFormat="1" x14ac:dyDescent="0.2"/>
    <row r="3769" s="16" customFormat="1" x14ac:dyDescent="0.2"/>
    <row r="3770" s="16" customFormat="1" x14ac:dyDescent="0.2"/>
    <row r="3771" s="16" customFormat="1" x14ac:dyDescent="0.2"/>
    <row r="3772" s="16" customFormat="1" x14ac:dyDescent="0.2"/>
    <row r="3773" s="16" customFormat="1" x14ac:dyDescent="0.2"/>
    <row r="3774" s="16" customFormat="1" x14ac:dyDescent="0.2"/>
    <row r="3775" s="16" customFormat="1" x14ac:dyDescent="0.2"/>
    <row r="3776" s="16" customFormat="1" x14ac:dyDescent="0.2"/>
    <row r="3777" s="16" customFormat="1" x14ac:dyDescent="0.2"/>
    <row r="3778" s="16" customFormat="1" x14ac:dyDescent="0.2"/>
    <row r="3779" s="16" customFormat="1" x14ac:dyDescent="0.2"/>
    <row r="3780" s="16" customFormat="1" x14ac:dyDescent="0.2"/>
    <row r="3781" s="16" customFormat="1" x14ac:dyDescent="0.2"/>
    <row r="3782" s="16" customFormat="1" x14ac:dyDescent="0.2"/>
    <row r="3783" s="16" customFormat="1" x14ac:dyDescent="0.2"/>
    <row r="3784" s="16" customFormat="1" x14ac:dyDescent="0.2"/>
    <row r="3785" s="16" customFormat="1" x14ac:dyDescent="0.2"/>
    <row r="3786" s="16" customFormat="1" x14ac:dyDescent="0.2"/>
    <row r="3787" s="16" customFormat="1" x14ac:dyDescent="0.2"/>
    <row r="3788" s="16" customFormat="1" x14ac:dyDescent="0.2"/>
    <row r="3789" s="16" customFormat="1" x14ac:dyDescent="0.2"/>
    <row r="3790" s="16" customFormat="1" x14ac:dyDescent="0.2"/>
    <row r="3791" s="16" customFormat="1" x14ac:dyDescent="0.2"/>
    <row r="3792" s="16" customFormat="1" x14ac:dyDescent="0.2"/>
    <row r="3793" s="16" customFormat="1" x14ac:dyDescent="0.2"/>
    <row r="3794" s="16" customFormat="1" x14ac:dyDescent="0.2"/>
    <row r="3795" s="16" customFormat="1" x14ac:dyDescent="0.2"/>
    <row r="3796" s="16" customFormat="1" x14ac:dyDescent="0.2"/>
    <row r="3797" s="16" customFormat="1" x14ac:dyDescent="0.2"/>
    <row r="3798" s="16" customFormat="1" x14ac:dyDescent="0.2"/>
    <row r="3799" s="16" customFormat="1" x14ac:dyDescent="0.2"/>
    <row r="3800" s="16" customFormat="1" x14ac:dyDescent="0.2"/>
    <row r="3801" s="16" customFormat="1" x14ac:dyDescent="0.2"/>
    <row r="3802" s="16" customFormat="1" x14ac:dyDescent="0.2"/>
    <row r="3803" s="16" customFormat="1" x14ac:dyDescent="0.2"/>
    <row r="3804" s="16" customFormat="1" x14ac:dyDescent="0.2"/>
    <row r="3805" s="16" customFormat="1" x14ac:dyDescent="0.2"/>
    <row r="3806" s="16" customFormat="1" x14ac:dyDescent="0.2"/>
    <row r="3807" s="16" customFormat="1" x14ac:dyDescent="0.2"/>
    <row r="3808" s="16" customFormat="1" x14ac:dyDescent="0.2"/>
    <row r="3809" s="16" customFormat="1" x14ac:dyDescent="0.2"/>
    <row r="3810" s="16" customFormat="1" x14ac:dyDescent="0.2"/>
    <row r="3811" s="16" customFormat="1" x14ac:dyDescent="0.2"/>
    <row r="3812" s="16" customFormat="1" x14ac:dyDescent="0.2"/>
    <row r="3813" s="16" customFormat="1" x14ac:dyDescent="0.2"/>
    <row r="3814" s="16" customFormat="1" x14ac:dyDescent="0.2"/>
    <row r="3815" s="16" customFormat="1" x14ac:dyDescent="0.2"/>
    <row r="3816" s="16" customFormat="1" x14ac:dyDescent="0.2"/>
    <row r="3817" s="16" customFormat="1" x14ac:dyDescent="0.2"/>
    <row r="3818" s="16" customFormat="1" x14ac:dyDescent="0.2"/>
    <row r="3819" s="16" customFormat="1" x14ac:dyDescent="0.2"/>
    <row r="3820" s="16" customFormat="1" x14ac:dyDescent="0.2"/>
    <row r="3821" s="16" customFormat="1" x14ac:dyDescent="0.2"/>
    <row r="3822" s="16" customFormat="1" x14ac:dyDescent="0.2"/>
    <row r="3823" s="16" customFormat="1" x14ac:dyDescent="0.2"/>
    <row r="3824" s="16" customFormat="1" x14ac:dyDescent="0.2"/>
    <row r="3825" s="16" customFormat="1" x14ac:dyDescent="0.2"/>
    <row r="3826" s="16" customFormat="1" x14ac:dyDescent="0.2"/>
    <row r="3827" s="16" customFormat="1" x14ac:dyDescent="0.2"/>
    <row r="3828" s="16" customFormat="1" x14ac:dyDescent="0.2"/>
    <row r="3829" s="16" customFormat="1" x14ac:dyDescent="0.2"/>
    <row r="3830" s="16" customFormat="1" x14ac:dyDescent="0.2"/>
    <row r="3831" s="16" customFormat="1" x14ac:dyDescent="0.2"/>
    <row r="3832" s="16" customFormat="1" x14ac:dyDescent="0.2"/>
    <row r="3833" s="16" customFormat="1" x14ac:dyDescent="0.2"/>
    <row r="3834" s="16" customFormat="1" x14ac:dyDescent="0.2"/>
    <row r="3835" s="16" customFormat="1" x14ac:dyDescent="0.2"/>
    <row r="3836" s="16" customFormat="1" x14ac:dyDescent="0.2"/>
    <row r="3837" s="16" customFormat="1" x14ac:dyDescent="0.2"/>
    <row r="3838" s="16" customFormat="1" x14ac:dyDescent="0.2"/>
    <row r="3839" s="16" customFormat="1" x14ac:dyDescent="0.2"/>
    <row r="3840" s="16" customFormat="1" x14ac:dyDescent="0.2"/>
    <row r="3841" s="16" customFormat="1" x14ac:dyDescent="0.2"/>
    <row r="3842" s="16" customFormat="1" x14ac:dyDescent="0.2"/>
    <row r="3843" s="16" customFormat="1" x14ac:dyDescent="0.2"/>
    <row r="3844" s="16" customFormat="1" x14ac:dyDescent="0.2"/>
    <row r="3845" s="16" customFormat="1" x14ac:dyDescent="0.2"/>
    <row r="3846" s="16" customFormat="1" x14ac:dyDescent="0.2"/>
    <row r="3847" s="16" customFormat="1" x14ac:dyDescent="0.2"/>
    <row r="3848" s="16" customFormat="1" x14ac:dyDescent="0.2"/>
    <row r="3849" s="16" customFormat="1" x14ac:dyDescent="0.2"/>
    <row r="3850" s="16" customFormat="1" x14ac:dyDescent="0.2"/>
    <row r="3851" s="16" customFormat="1" x14ac:dyDescent="0.2"/>
    <row r="3852" s="16" customFormat="1" x14ac:dyDescent="0.2"/>
    <row r="3853" s="16" customFormat="1" x14ac:dyDescent="0.2"/>
    <row r="3854" s="16" customFormat="1" x14ac:dyDescent="0.2"/>
    <row r="3855" s="16" customFormat="1" x14ac:dyDescent="0.2"/>
    <row r="3856" s="16" customFormat="1" x14ac:dyDescent="0.2"/>
    <row r="3857" s="16" customFormat="1" x14ac:dyDescent="0.2"/>
    <row r="3858" s="16" customFormat="1" x14ac:dyDescent="0.2"/>
    <row r="3859" s="16" customFormat="1" x14ac:dyDescent="0.2"/>
    <row r="3860" s="16" customFormat="1" x14ac:dyDescent="0.2"/>
    <row r="3861" s="16" customFormat="1" x14ac:dyDescent="0.2"/>
    <row r="3862" s="16" customFormat="1" x14ac:dyDescent="0.2"/>
    <row r="3863" s="16" customFormat="1" x14ac:dyDescent="0.2"/>
    <row r="3864" s="16" customFormat="1" x14ac:dyDescent="0.2"/>
    <row r="3865" s="16" customFormat="1" x14ac:dyDescent="0.2"/>
    <row r="3866" s="16" customFormat="1" x14ac:dyDescent="0.2"/>
    <row r="3867" s="16" customFormat="1" x14ac:dyDescent="0.2"/>
    <row r="3868" s="16" customFormat="1" x14ac:dyDescent="0.2"/>
    <row r="3869" s="16" customFormat="1" x14ac:dyDescent="0.2"/>
    <row r="3870" s="16" customFormat="1" x14ac:dyDescent="0.2"/>
    <row r="3871" s="16" customFormat="1" x14ac:dyDescent="0.2"/>
    <row r="3872" s="16" customFormat="1" x14ac:dyDescent="0.2"/>
    <row r="3873" s="16" customFormat="1" x14ac:dyDescent="0.2"/>
    <row r="3874" s="16" customFormat="1" x14ac:dyDescent="0.2"/>
    <row r="3875" s="16" customFormat="1" x14ac:dyDescent="0.2"/>
    <row r="3876" s="16" customFormat="1" x14ac:dyDescent="0.2"/>
    <row r="3877" s="16" customFormat="1" x14ac:dyDescent="0.2"/>
    <row r="3878" s="16" customFormat="1" x14ac:dyDescent="0.2"/>
    <row r="3879" s="16" customFormat="1" x14ac:dyDescent="0.2"/>
    <row r="3880" s="16" customFormat="1" x14ac:dyDescent="0.2"/>
    <row r="3881" s="16" customFormat="1" x14ac:dyDescent="0.2"/>
    <row r="3882" s="16" customFormat="1" x14ac:dyDescent="0.2"/>
    <row r="3883" s="16" customFormat="1" x14ac:dyDescent="0.2"/>
    <row r="3884" s="16" customFormat="1" x14ac:dyDescent="0.2"/>
    <row r="3885" s="16" customFormat="1" x14ac:dyDescent="0.2"/>
    <row r="3886" s="16" customFormat="1" x14ac:dyDescent="0.2"/>
    <row r="3887" s="16" customFormat="1" x14ac:dyDescent="0.2"/>
    <row r="3888" s="16" customFormat="1" x14ac:dyDescent="0.2"/>
    <row r="3889" s="16" customFormat="1" x14ac:dyDescent="0.2"/>
    <row r="3890" s="16" customFormat="1" x14ac:dyDescent="0.2"/>
    <row r="3891" s="16" customFormat="1" x14ac:dyDescent="0.2"/>
    <row r="3892" s="16" customFormat="1" x14ac:dyDescent="0.2"/>
    <row r="3893" s="16" customFormat="1" x14ac:dyDescent="0.2"/>
    <row r="3894" s="16" customFormat="1" x14ac:dyDescent="0.2"/>
    <row r="3895" s="16" customFormat="1" x14ac:dyDescent="0.2"/>
    <row r="3896" s="16" customFormat="1" x14ac:dyDescent="0.2"/>
    <row r="3897" s="16" customFormat="1" x14ac:dyDescent="0.2"/>
    <row r="3898" s="16" customFormat="1" x14ac:dyDescent="0.2"/>
    <row r="3899" s="16" customFormat="1" x14ac:dyDescent="0.2"/>
    <row r="3900" s="16" customFormat="1" x14ac:dyDescent="0.2"/>
    <row r="3901" s="16" customFormat="1" x14ac:dyDescent="0.2"/>
    <row r="3902" s="16" customFormat="1" x14ac:dyDescent="0.2"/>
    <row r="3903" s="16" customFormat="1" x14ac:dyDescent="0.2"/>
    <row r="3904" s="16" customFormat="1" x14ac:dyDescent="0.2"/>
    <row r="3905" s="16" customFormat="1" x14ac:dyDescent="0.2"/>
    <row r="3906" s="16" customFormat="1" x14ac:dyDescent="0.2"/>
    <row r="3907" s="16" customFormat="1" x14ac:dyDescent="0.2"/>
    <row r="3908" s="16" customFormat="1" x14ac:dyDescent="0.2"/>
    <row r="3909" s="16" customFormat="1" x14ac:dyDescent="0.2"/>
    <row r="3910" s="16" customFormat="1" x14ac:dyDescent="0.2"/>
    <row r="3911" s="16" customFormat="1" x14ac:dyDescent="0.2"/>
    <row r="3912" s="16" customFormat="1" x14ac:dyDescent="0.2"/>
    <row r="3913" s="16" customFormat="1" x14ac:dyDescent="0.2"/>
    <row r="3914" s="16" customFormat="1" x14ac:dyDescent="0.2"/>
    <row r="3915" s="16" customFormat="1" x14ac:dyDescent="0.2"/>
    <row r="3916" s="16" customFormat="1" x14ac:dyDescent="0.2"/>
    <row r="3917" s="16" customFormat="1" x14ac:dyDescent="0.2"/>
    <row r="3918" s="16" customFormat="1" x14ac:dyDescent="0.2"/>
    <row r="3919" s="16" customFormat="1" x14ac:dyDescent="0.2"/>
    <row r="3920" s="16" customFormat="1" x14ac:dyDescent="0.2"/>
    <row r="3921" s="16" customFormat="1" x14ac:dyDescent="0.2"/>
    <row r="3922" s="16" customFormat="1" x14ac:dyDescent="0.2"/>
    <row r="3923" s="16" customFormat="1" x14ac:dyDescent="0.2"/>
    <row r="3924" s="16" customFormat="1" x14ac:dyDescent="0.2"/>
    <row r="3925" s="16" customFormat="1" x14ac:dyDescent="0.2"/>
    <row r="3926" s="16" customFormat="1" x14ac:dyDescent="0.2"/>
    <row r="3927" s="16" customFormat="1" x14ac:dyDescent="0.2"/>
    <row r="3928" s="16" customFormat="1" x14ac:dyDescent="0.2"/>
    <row r="3929" s="16" customFormat="1" x14ac:dyDescent="0.2"/>
    <row r="3930" s="16" customFormat="1" x14ac:dyDescent="0.2"/>
    <row r="3931" s="16" customFormat="1" x14ac:dyDescent="0.2"/>
    <row r="3932" s="16" customFormat="1" x14ac:dyDescent="0.2"/>
    <row r="3933" s="16" customFormat="1" x14ac:dyDescent="0.2"/>
    <row r="3934" s="16" customFormat="1" x14ac:dyDescent="0.2"/>
    <row r="3935" s="16" customFormat="1" x14ac:dyDescent="0.2"/>
    <row r="3936" s="16" customFormat="1" x14ac:dyDescent="0.2"/>
    <row r="3937" s="16" customFormat="1" x14ac:dyDescent="0.2"/>
    <row r="3938" s="16" customFormat="1" x14ac:dyDescent="0.2"/>
    <row r="3939" s="16" customFormat="1" x14ac:dyDescent="0.2"/>
    <row r="3940" s="16" customFormat="1" x14ac:dyDescent="0.2"/>
    <row r="3941" s="16" customFormat="1" x14ac:dyDescent="0.2"/>
    <row r="3942" s="16" customFormat="1" x14ac:dyDescent="0.2"/>
    <row r="3943" s="16" customFormat="1" x14ac:dyDescent="0.2"/>
    <row r="3944" s="16" customFormat="1" x14ac:dyDescent="0.2"/>
    <row r="3945" s="16" customFormat="1" x14ac:dyDescent="0.2"/>
    <row r="3946" s="16" customFormat="1" x14ac:dyDescent="0.2"/>
    <row r="3947" s="16" customFormat="1" x14ac:dyDescent="0.2"/>
    <row r="3948" s="16" customFormat="1" x14ac:dyDescent="0.2"/>
    <row r="3949" s="16" customFormat="1" x14ac:dyDescent="0.2"/>
    <row r="3950" s="16" customFormat="1" x14ac:dyDescent="0.2"/>
    <row r="3951" s="16" customFormat="1" x14ac:dyDescent="0.2"/>
    <row r="3952" s="16" customFormat="1" x14ac:dyDescent="0.2"/>
    <row r="3953" s="16" customFormat="1" x14ac:dyDescent="0.2"/>
    <row r="3954" s="16" customFormat="1" x14ac:dyDescent="0.2"/>
    <row r="3955" s="16" customFormat="1" x14ac:dyDescent="0.2"/>
    <row r="3956" s="16" customFormat="1" x14ac:dyDescent="0.2"/>
    <row r="3957" s="16" customFormat="1" x14ac:dyDescent="0.2"/>
    <row r="3958" s="16" customFormat="1" x14ac:dyDescent="0.2"/>
    <row r="3959" s="16" customFormat="1" x14ac:dyDescent="0.2"/>
    <row r="3960" s="16" customFormat="1" x14ac:dyDescent="0.2"/>
    <row r="3961" s="16" customFormat="1" x14ac:dyDescent="0.2"/>
    <row r="3962" s="16" customFormat="1" x14ac:dyDescent="0.2"/>
    <row r="3963" s="16" customFormat="1" x14ac:dyDescent="0.2"/>
    <row r="3964" s="16" customFormat="1" x14ac:dyDescent="0.2"/>
    <row r="3965" s="16" customFormat="1" x14ac:dyDescent="0.2"/>
    <row r="3966" s="16" customFormat="1" x14ac:dyDescent="0.2"/>
    <row r="3967" s="16" customFormat="1" x14ac:dyDescent="0.2"/>
    <row r="3968" s="16" customFormat="1" x14ac:dyDescent="0.2"/>
    <row r="3969" s="16" customFormat="1" x14ac:dyDescent="0.2"/>
    <row r="3970" s="16" customFormat="1" x14ac:dyDescent="0.2"/>
    <row r="3971" s="16" customFormat="1" x14ac:dyDescent="0.2"/>
    <row r="3972" s="16" customFormat="1" x14ac:dyDescent="0.2"/>
    <row r="3973" s="16" customFormat="1" x14ac:dyDescent="0.2"/>
    <row r="3974" s="16" customFormat="1" x14ac:dyDescent="0.2"/>
    <row r="3975" s="16" customFormat="1" x14ac:dyDescent="0.2"/>
    <row r="3976" s="16" customFormat="1" x14ac:dyDescent="0.2"/>
    <row r="3977" s="16" customFormat="1" x14ac:dyDescent="0.2"/>
    <row r="3978" s="16" customFormat="1" x14ac:dyDescent="0.2"/>
    <row r="3979" s="16" customFormat="1" x14ac:dyDescent="0.2"/>
    <row r="3980" s="16" customFormat="1" x14ac:dyDescent="0.2"/>
    <row r="3981" s="16" customFormat="1" x14ac:dyDescent="0.2"/>
    <row r="3982" s="16" customFormat="1" x14ac:dyDescent="0.2"/>
    <row r="3983" s="16" customFormat="1" x14ac:dyDescent="0.2"/>
    <row r="3984" s="16" customFormat="1" x14ac:dyDescent="0.2"/>
    <row r="3985" s="16" customFormat="1" x14ac:dyDescent="0.2"/>
    <row r="3986" s="16" customFormat="1" x14ac:dyDescent="0.2"/>
    <row r="3987" s="16" customFormat="1" x14ac:dyDescent="0.2"/>
    <row r="3988" s="16" customFormat="1" x14ac:dyDescent="0.2"/>
    <row r="3989" s="16" customFormat="1" x14ac:dyDescent="0.2"/>
    <row r="3990" s="16" customFormat="1" x14ac:dyDescent="0.2"/>
    <row r="3991" s="16" customFormat="1" x14ac:dyDescent="0.2"/>
    <row r="3992" s="16" customFormat="1" x14ac:dyDescent="0.2"/>
    <row r="3993" s="16" customFormat="1" x14ac:dyDescent="0.2"/>
    <row r="3994" s="16" customFormat="1" x14ac:dyDescent="0.2"/>
    <row r="3995" s="16" customFormat="1" x14ac:dyDescent="0.2"/>
    <row r="3996" s="16" customFormat="1" x14ac:dyDescent="0.2"/>
    <row r="3997" s="16" customFormat="1" x14ac:dyDescent="0.2"/>
    <row r="3998" s="16" customFormat="1" x14ac:dyDescent="0.2"/>
    <row r="3999" s="16" customFormat="1" x14ac:dyDescent="0.2"/>
    <row r="4000" s="16" customFormat="1" x14ac:dyDescent="0.2"/>
    <row r="4001" s="16" customFormat="1" x14ac:dyDescent="0.2"/>
    <row r="4002" s="16" customFormat="1" x14ac:dyDescent="0.2"/>
    <row r="4003" s="16" customFormat="1" x14ac:dyDescent="0.2"/>
    <row r="4004" s="16" customFormat="1" x14ac:dyDescent="0.2"/>
    <row r="4005" s="16" customFormat="1" x14ac:dyDescent="0.2"/>
    <row r="4006" s="16" customFormat="1" x14ac:dyDescent="0.2"/>
    <row r="4007" s="16" customFormat="1" x14ac:dyDescent="0.2"/>
    <row r="4008" s="16" customFormat="1" x14ac:dyDescent="0.2"/>
    <row r="4009" s="16" customFormat="1" x14ac:dyDescent="0.2"/>
    <row r="4010" s="16" customFormat="1" x14ac:dyDescent="0.2"/>
    <row r="4011" s="16" customFormat="1" x14ac:dyDescent="0.2"/>
    <row r="4012" s="16" customFormat="1" x14ac:dyDescent="0.2"/>
    <row r="4013" s="16" customFormat="1" x14ac:dyDescent="0.2"/>
    <row r="4014" s="16" customFormat="1" x14ac:dyDescent="0.2"/>
    <row r="4015" s="16" customFormat="1" x14ac:dyDescent="0.2"/>
    <row r="4016" s="16" customFormat="1" x14ac:dyDescent="0.2"/>
    <row r="4017" s="16" customFormat="1" x14ac:dyDescent="0.2"/>
    <row r="4018" s="16" customFormat="1" x14ac:dyDescent="0.2"/>
    <row r="4019" s="16" customFormat="1" x14ac:dyDescent="0.2"/>
    <row r="4020" s="16" customFormat="1" x14ac:dyDescent="0.2"/>
    <row r="4021" s="16" customFormat="1" x14ac:dyDescent="0.2"/>
    <row r="4022" s="16" customFormat="1" x14ac:dyDescent="0.2"/>
    <row r="4023" s="16" customFormat="1" x14ac:dyDescent="0.2"/>
    <row r="4024" s="16" customFormat="1" x14ac:dyDescent="0.2"/>
    <row r="4025" s="16" customFormat="1" x14ac:dyDescent="0.2"/>
    <row r="4026" s="16" customFormat="1" x14ac:dyDescent="0.2"/>
    <row r="4027" s="16" customFormat="1" x14ac:dyDescent="0.2"/>
    <row r="4028" s="16" customFormat="1" x14ac:dyDescent="0.2"/>
    <row r="4029" s="16" customFormat="1" x14ac:dyDescent="0.2"/>
    <row r="4030" s="16" customFormat="1" x14ac:dyDescent="0.2"/>
    <row r="4031" s="16" customFormat="1" x14ac:dyDescent="0.2"/>
    <row r="4032" s="16" customFormat="1" x14ac:dyDescent="0.2"/>
    <row r="4033" s="16" customFormat="1" x14ac:dyDescent="0.2"/>
    <row r="4034" s="16" customFormat="1" x14ac:dyDescent="0.2"/>
    <row r="4035" s="16" customFormat="1" x14ac:dyDescent="0.2"/>
    <row r="4036" s="16" customFormat="1" x14ac:dyDescent="0.2"/>
    <row r="4037" s="16" customFormat="1" x14ac:dyDescent="0.2"/>
    <row r="4038" s="16" customFormat="1" x14ac:dyDescent="0.2"/>
    <row r="4039" s="16" customFormat="1" x14ac:dyDescent="0.2"/>
    <row r="4040" s="16" customFormat="1" x14ac:dyDescent="0.2"/>
    <row r="4041" s="16" customFormat="1" x14ac:dyDescent="0.2"/>
    <row r="4042" s="16" customFormat="1" x14ac:dyDescent="0.2"/>
    <row r="4043" s="16" customFormat="1" x14ac:dyDescent="0.2"/>
    <row r="4044" s="16" customFormat="1" x14ac:dyDescent="0.2"/>
    <row r="4045" s="16" customFormat="1" x14ac:dyDescent="0.2"/>
    <row r="4046" s="16" customFormat="1" x14ac:dyDescent="0.2"/>
    <row r="4047" s="16" customFormat="1" x14ac:dyDescent="0.2"/>
    <row r="4048" s="16" customFormat="1" x14ac:dyDescent="0.2"/>
    <row r="4049" s="16" customFormat="1" x14ac:dyDescent="0.2"/>
    <row r="4050" s="16" customFormat="1" x14ac:dyDescent="0.2"/>
    <row r="4051" s="16" customFormat="1" x14ac:dyDescent="0.2"/>
    <row r="4052" s="16" customFormat="1" x14ac:dyDescent="0.2"/>
    <row r="4053" s="16" customFormat="1" x14ac:dyDescent="0.2"/>
    <row r="4054" s="16" customFormat="1" x14ac:dyDescent="0.2"/>
    <row r="4055" s="16" customFormat="1" x14ac:dyDescent="0.2"/>
    <row r="4056" s="16" customFormat="1" x14ac:dyDescent="0.2"/>
    <row r="4057" s="16" customFormat="1" x14ac:dyDescent="0.2"/>
    <row r="4058" s="16" customFormat="1" x14ac:dyDescent="0.2"/>
    <row r="4059" s="16" customFormat="1" x14ac:dyDescent="0.2"/>
    <row r="4060" s="16" customFormat="1" x14ac:dyDescent="0.2"/>
    <row r="4061" s="16" customFormat="1" x14ac:dyDescent="0.2"/>
    <row r="4062" s="16" customFormat="1" x14ac:dyDescent="0.2"/>
    <row r="4063" s="16" customFormat="1" x14ac:dyDescent="0.2"/>
    <row r="4064" s="16" customFormat="1" x14ac:dyDescent="0.2"/>
    <row r="4065" s="16" customFormat="1" x14ac:dyDescent="0.2"/>
    <row r="4066" s="16" customFormat="1" x14ac:dyDescent="0.2"/>
    <row r="4067" s="16" customFormat="1" x14ac:dyDescent="0.2"/>
    <row r="4068" s="16" customFormat="1" x14ac:dyDescent="0.2"/>
    <row r="4069" s="16" customFormat="1" x14ac:dyDescent="0.2"/>
    <row r="4070" s="16" customFormat="1" x14ac:dyDescent="0.2"/>
    <row r="4071" s="16" customFormat="1" x14ac:dyDescent="0.2"/>
    <row r="4072" s="16" customFormat="1" x14ac:dyDescent="0.2"/>
    <row r="4073" s="16" customFormat="1" x14ac:dyDescent="0.2"/>
    <row r="4074" s="16" customFormat="1" x14ac:dyDescent="0.2"/>
    <row r="4075" s="16" customFormat="1" x14ac:dyDescent="0.2"/>
    <row r="4076" s="16" customFormat="1" x14ac:dyDescent="0.2"/>
    <row r="4077" s="16" customFormat="1" x14ac:dyDescent="0.2"/>
    <row r="4078" s="16" customFormat="1" x14ac:dyDescent="0.2"/>
    <row r="4079" s="16" customFormat="1" x14ac:dyDescent="0.2"/>
    <row r="4080" s="16" customFormat="1" x14ac:dyDescent="0.2"/>
    <row r="4081" s="16" customFormat="1" x14ac:dyDescent="0.2"/>
    <row r="4082" s="16" customFormat="1" x14ac:dyDescent="0.2"/>
    <row r="4083" s="16" customFormat="1" x14ac:dyDescent="0.2"/>
    <row r="4084" s="16" customFormat="1" x14ac:dyDescent="0.2"/>
    <row r="4085" s="16" customFormat="1" x14ac:dyDescent="0.2"/>
    <row r="4086" s="16" customFormat="1" x14ac:dyDescent="0.2"/>
    <row r="4087" s="16" customFormat="1" x14ac:dyDescent="0.2"/>
    <row r="4088" s="16" customFormat="1" x14ac:dyDescent="0.2"/>
    <row r="4089" s="16" customFormat="1" x14ac:dyDescent="0.2"/>
    <row r="4090" s="16" customFormat="1" x14ac:dyDescent="0.2"/>
    <row r="4091" s="16" customFormat="1" x14ac:dyDescent="0.2"/>
    <row r="4092" s="16" customFormat="1" x14ac:dyDescent="0.2"/>
    <row r="4093" s="16" customFormat="1" x14ac:dyDescent="0.2"/>
    <row r="4094" s="16" customFormat="1" x14ac:dyDescent="0.2"/>
    <row r="4095" s="16" customFormat="1" x14ac:dyDescent="0.2"/>
    <row r="4096" s="16" customFormat="1" x14ac:dyDescent="0.2"/>
    <row r="4097" s="16" customFormat="1" x14ac:dyDescent="0.2"/>
    <row r="4098" s="16" customFormat="1" x14ac:dyDescent="0.2"/>
    <row r="4099" s="16" customFormat="1" x14ac:dyDescent="0.2"/>
    <row r="4100" s="16" customFormat="1" x14ac:dyDescent="0.2"/>
    <row r="4101" s="16" customFormat="1" x14ac:dyDescent="0.2"/>
    <row r="4102" s="16" customFormat="1" x14ac:dyDescent="0.2"/>
    <row r="4103" s="16" customFormat="1" x14ac:dyDescent="0.2"/>
    <row r="4104" s="16" customFormat="1" x14ac:dyDescent="0.2"/>
    <row r="4105" s="16" customFormat="1" x14ac:dyDescent="0.2"/>
    <row r="4106" s="16" customFormat="1" x14ac:dyDescent="0.2"/>
    <row r="4107" s="16" customFormat="1" x14ac:dyDescent="0.2"/>
    <row r="4108" s="16" customFormat="1" x14ac:dyDescent="0.2"/>
    <row r="4109" s="16" customFormat="1" x14ac:dyDescent="0.2"/>
    <row r="4110" s="16" customFormat="1" x14ac:dyDescent="0.2"/>
    <row r="4111" s="16" customFormat="1" x14ac:dyDescent="0.2"/>
    <row r="4112" s="16" customFormat="1" x14ac:dyDescent="0.2"/>
    <row r="4113" s="16" customFormat="1" x14ac:dyDescent="0.2"/>
    <row r="4114" s="16" customFormat="1" x14ac:dyDescent="0.2"/>
    <row r="4115" s="16" customFormat="1" x14ac:dyDescent="0.2"/>
    <row r="4116" s="16" customFormat="1" x14ac:dyDescent="0.2"/>
    <row r="4117" s="16" customFormat="1" x14ac:dyDescent="0.2"/>
    <row r="4118" s="16" customFormat="1" x14ac:dyDescent="0.2"/>
    <row r="4119" s="16" customFormat="1" x14ac:dyDescent="0.2"/>
    <row r="4120" s="16" customFormat="1" x14ac:dyDescent="0.2"/>
    <row r="4121" s="16" customFormat="1" x14ac:dyDescent="0.2"/>
    <row r="4122" s="16" customFormat="1" x14ac:dyDescent="0.2"/>
    <row r="4123" s="16" customFormat="1" x14ac:dyDescent="0.2"/>
    <row r="4124" s="16" customFormat="1" x14ac:dyDescent="0.2"/>
    <row r="4125" s="16" customFormat="1" x14ac:dyDescent="0.2"/>
    <row r="4126" s="16" customFormat="1" x14ac:dyDescent="0.2"/>
    <row r="4127" s="16" customFormat="1" x14ac:dyDescent="0.2"/>
    <row r="4128" s="16" customFormat="1" x14ac:dyDescent="0.2"/>
    <row r="4129" s="16" customFormat="1" x14ac:dyDescent="0.2"/>
    <row r="4130" s="16" customFormat="1" x14ac:dyDescent="0.2"/>
    <row r="4131" s="16" customFormat="1" x14ac:dyDescent="0.2"/>
    <row r="4132" s="16" customFormat="1" x14ac:dyDescent="0.2"/>
    <row r="4133" s="16" customFormat="1" x14ac:dyDescent="0.2"/>
    <row r="4134" s="16" customFormat="1" x14ac:dyDescent="0.2"/>
    <row r="4135" s="16" customFormat="1" x14ac:dyDescent="0.2"/>
    <row r="4136" s="16" customFormat="1" x14ac:dyDescent="0.2"/>
    <row r="4137" s="16" customFormat="1" x14ac:dyDescent="0.2"/>
    <row r="4138" s="16" customFormat="1" x14ac:dyDescent="0.2"/>
    <row r="4139" s="16" customFormat="1" x14ac:dyDescent="0.2"/>
    <row r="4140" s="16" customFormat="1" x14ac:dyDescent="0.2"/>
    <row r="4141" s="16" customFormat="1" x14ac:dyDescent="0.2"/>
    <row r="4142" s="16" customFormat="1" x14ac:dyDescent="0.2"/>
    <row r="4143" s="16" customFormat="1" x14ac:dyDescent="0.2"/>
    <row r="4144" s="16" customFormat="1" x14ac:dyDescent="0.2"/>
    <row r="4145" s="16" customFormat="1" x14ac:dyDescent="0.2"/>
    <row r="4146" s="16" customFormat="1" x14ac:dyDescent="0.2"/>
    <row r="4147" s="16" customFormat="1" x14ac:dyDescent="0.2"/>
    <row r="4148" s="16" customFormat="1" x14ac:dyDescent="0.2"/>
    <row r="4149" s="16" customFormat="1" x14ac:dyDescent="0.2"/>
    <row r="4150" s="16" customFormat="1" x14ac:dyDescent="0.2"/>
    <row r="4151" s="16" customFormat="1" x14ac:dyDescent="0.2"/>
    <row r="4152" s="16" customFormat="1" x14ac:dyDescent="0.2"/>
    <row r="4153" s="16" customFormat="1" x14ac:dyDescent="0.2"/>
    <row r="4154" s="16" customFormat="1" x14ac:dyDescent="0.2"/>
    <row r="4155" s="16" customFormat="1" x14ac:dyDescent="0.2"/>
    <row r="4156" s="16" customFormat="1" x14ac:dyDescent="0.2"/>
    <row r="4157" s="16" customFormat="1" x14ac:dyDescent="0.2"/>
    <row r="4158" s="16" customFormat="1" x14ac:dyDescent="0.2"/>
    <row r="4159" s="16" customFormat="1" x14ac:dyDescent="0.2"/>
    <row r="4160" s="16" customFormat="1" x14ac:dyDescent="0.2"/>
    <row r="4161" s="16" customFormat="1" x14ac:dyDescent="0.2"/>
    <row r="4162" s="16" customFormat="1" x14ac:dyDescent="0.2"/>
    <row r="4163" s="16" customFormat="1" x14ac:dyDescent="0.2"/>
    <row r="4164" s="16" customFormat="1" x14ac:dyDescent="0.2"/>
    <row r="4165" s="16" customFormat="1" x14ac:dyDescent="0.2"/>
    <row r="4166" s="16" customFormat="1" x14ac:dyDescent="0.2"/>
    <row r="4167" s="16" customFormat="1" x14ac:dyDescent="0.2"/>
    <row r="4168" s="16" customFormat="1" x14ac:dyDescent="0.2"/>
    <row r="4169" s="16" customFormat="1" x14ac:dyDescent="0.2"/>
    <row r="4170" s="16" customFormat="1" x14ac:dyDescent="0.2"/>
    <row r="4171" s="16" customFormat="1" x14ac:dyDescent="0.2"/>
    <row r="4172" s="16" customFormat="1" x14ac:dyDescent="0.2"/>
    <row r="4173" s="16" customFormat="1" x14ac:dyDescent="0.2"/>
    <row r="4174" s="16" customFormat="1" x14ac:dyDescent="0.2"/>
    <row r="4175" s="16" customFormat="1" x14ac:dyDescent="0.2"/>
    <row r="4176" s="16" customFormat="1" x14ac:dyDescent="0.2"/>
    <row r="4177" s="16" customFormat="1" x14ac:dyDescent="0.2"/>
    <row r="4178" s="16" customFormat="1" x14ac:dyDescent="0.2"/>
    <row r="4179" s="16" customFormat="1" x14ac:dyDescent="0.2"/>
    <row r="4180" s="16" customFormat="1" x14ac:dyDescent="0.2"/>
    <row r="4181" s="16" customFormat="1" x14ac:dyDescent="0.2"/>
    <row r="4182" s="16" customFormat="1" x14ac:dyDescent="0.2"/>
    <row r="4183" s="16" customFormat="1" x14ac:dyDescent="0.2"/>
    <row r="4184" s="16" customFormat="1" x14ac:dyDescent="0.2"/>
    <row r="4185" s="16" customFormat="1" x14ac:dyDescent="0.2"/>
    <row r="4186" s="16" customFormat="1" x14ac:dyDescent="0.2"/>
    <row r="4187" s="16" customFormat="1" x14ac:dyDescent="0.2"/>
    <row r="4188" s="16" customFormat="1" x14ac:dyDescent="0.2"/>
    <row r="4189" s="16" customFormat="1" x14ac:dyDescent="0.2"/>
    <row r="4190" s="16" customFormat="1" x14ac:dyDescent="0.2"/>
    <row r="4191" s="16" customFormat="1" x14ac:dyDescent="0.2"/>
    <row r="4192" s="16" customFormat="1" x14ac:dyDescent="0.2"/>
    <row r="4193" s="16" customFormat="1" x14ac:dyDescent="0.2"/>
    <row r="4194" s="16" customFormat="1" x14ac:dyDescent="0.2"/>
    <row r="4195" s="16" customFormat="1" x14ac:dyDescent="0.2"/>
    <row r="4196" s="16" customFormat="1" x14ac:dyDescent="0.2"/>
    <row r="4197" s="16" customFormat="1" x14ac:dyDescent="0.2"/>
    <row r="4198" s="16" customFormat="1" x14ac:dyDescent="0.2"/>
    <row r="4199" s="16" customFormat="1" x14ac:dyDescent="0.2"/>
    <row r="4200" s="16" customFormat="1" x14ac:dyDescent="0.2"/>
    <row r="4201" s="16" customFormat="1" x14ac:dyDescent="0.2"/>
    <row r="4202" s="16" customFormat="1" x14ac:dyDescent="0.2"/>
    <row r="4203" s="16" customFormat="1" x14ac:dyDescent="0.2"/>
    <row r="4204" s="16" customFormat="1" x14ac:dyDescent="0.2"/>
    <row r="4205" s="16" customFormat="1" x14ac:dyDescent="0.2"/>
    <row r="4206" s="16" customFormat="1" x14ac:dyDescent="0.2"/>
    <row r="4207" s="16" customFormat="1" x14ac:dyDescent="0.2"/>
    <row r="4208" s="16" customFormat="1" x14ac:dyDescent="0.2"/>
    <row r="4209" s="16" customFormat="1" x14ac:dyDescent="0.2"/>
    <row r="4210" s="16" customFormat="1" x14ac:dyDescent="0.2"/>
    <row r="4211" s="16" customFormat="1" x14ac:dyDescent="0.2"/>
    <row r="4212" s="16" customFormat="1" x14ac:dyDescent="0.2"/>
    <row r="4213" s="16" customFormat="1" x14ac:dyDescent="0.2"/>
    <row r="4214" s="16" customFormat="1" x14ac:dyDescent="0.2"/>
    <row r="4215" s="16" customFormat="1" x14ac:dyDescent="0.2"/>
    <row r="4216" s="16" customFormat="1" x14ac:dyDescent="0.2"/>
    <row r="4217" s="16" customFormat="1" x14ac:dyDescent="0.2"/>
    <row r="4218" s="16" customFormat="1" x14ac:dyDescent="0.2"/>
    <row r="4219" s="16" customFormat="1" x14ac:dyDescent="0.2"/>
    <row r="4220" s="16" customFormat="1" x14ac:dyDescent="0.2"/>
    <row r="4221" s="16" customFormat="1" x14ac:dyDescent="0.2"/>
    <row r="4222" s="16" customFormat="1" x14ac:dyDescent="0.2"/>
    <row r="4223" s="16" customFormat="1" x14ac:dyDescent="0.2"/>
    <row r="4224" s="16" customFormat="1" x14ac:dyDescent="0.2"/>
    <row r="4225" s="16" customFormat="1" x14ac:dyDescent="0.2"/>
    <row r="4226" s="16" customFormat="1" x14ac:dyDescent="0.2"/>
    <row r="4227" s="16" customFormat="1" x14ac:dyDescent="0.2"/>
    <row r="4228" s="16" customFormat="1" x14ac:dyDescent="0.2"/>
    <row r="4229" s="16" customFormat="1" x14ac:dyDescent="0.2"/>
    <row r="4230" s="16" customFormat="1" x14ac:dyDescent="0.2"/>
    <row r="4231" s="16" customFormat="1" x14ac:dyDescent="0.2"/>
    <row r="4232" s="16" customFormat="1" x14ac:dyDescent="0.2"/>
    <row r="4233" s="16" customFormat="1" x14ac:dyDescent="0.2"/>
    <row r="4234" s="16" customFormat="1" x14ac:dyDescent="0.2"/>
    <row r="4235" s="16" customFormat="1" x14ac:dyDescent="0.2"/>
    <row r="4236" s="16" customFormat="1" x14ac:dyDescent="0.2"/>
    <row r="4237" s="16" customFormat="1" x14ac:dyDescent="0.2"/>
    <row r="4238" s="16" customFormat="1" x14ac:dyDescent="0.2"/>
    <row r="4239" s="16" customFormat="1" x14ac:dyDescent="0.2"/>
    <row r="4240" s="16" customFormat="1" x14ac:dyDescent="0.2"/>
    <row r="4241" s="16" customFormat="1" x14ac:dyDescent="0.2"/>
    <row r="4242" s="16" customFormat="1" x14ac:dyDescent="0.2"/>
    <row r="4243" s="16" customFormat="1" x14ac:dyDescent="0.2"/>
    <row r="4244" s="16" customFormat="1" x14ac:dyDescent="0.2"/>
    <row r="4245" s="16" customFormat="1" x14ac:dyDescent="0.2"/>
    <row r="4246" s="16" customFormat="1" x14ac:dyDescent="0.2"/>
    <row r="4247" s="16" customFormat="1" x14ac:dyDescent="0.2"/>
    <row r="4248" s="16" customFormat="1" x14ac:dyDescent="0.2"/>
    <row r="4249" s="16" customFormat="1" x14ac:dyDescent="0.2"/>
    <row r="4250" s="16" customFormat="1" x14ac:dyDescent="0.2"/>
    <row r="4251" s="16" customFormat="1" x14ac:dyDescent="0.2"/>
    <row r="4252" s="16" customFormat="1" x14ac:dyDescent="0.2"/>
    <row r="4253" s="16" customFormat="1" x14ac:dyDescent="0.2"/>
    <row r="4254" s="16" customFormat="1" x14ac:dyDescent="0.2"/>
    <row r="4255" s="16" customFormat="1" x14ac:dyDescent="0.2"/>
    <row r="4256" s="16" customFormat="1" x14ac:dyDescent="0.2"/>
    <row r="4257" s="16" customFormat="1" x14ac:dyDescent="0.2"/>
    <row r="4258" s="16" customFormat="1" x14ac:dyDescent="0.2"/>
    <row r="4259" s="16" customFormat="1" x14ac:dyDescent="0.2"/>
    <row r="4260" s="16" customFormat="1" x14ac:dyDescent="0.2"/>
    <row r="4261" s="16" customFormat="1" x14ac:dyDescent="0.2"/>
    <row r="4262" s="16" customFormat="1" x14ac:dyDescent="0.2"/>
    <row r="4263" s="16" customFormat="1" x14ac:dyDescent="0.2"/>
    <row r="4264" s="16" customFormat="1" x14ac:dyDescent="0.2"/>
    <row r="4265" s="16" customFormat="1" x14ac:dyDescent="0.2"/>
    <row r="4266" s="16" customFormat="1" x14ac:dyDescent="0.2"/>
    <row r="4267" s="16" customFormat="1" x14ac:dyDescent="0.2"/>
    <row r="4268" s="16" customFormat="1" x14ac:dyDescent="0.2"/>
    <row r="4269" s="16" customFormat="1" x14ac:dyDescent="0.2"/>
    <row r="4270" s="16" customFormat="1" x14ac:dyDescent="0.2"/>
    <row r="4271" s="16" customFormat="1" x14ac:dyDescent="0.2"/>
    <row r="4272" s="16" customFormat="1" x14ac:dyDescent="0.2"/>
    <row r="4273" s="16" customFormat="1" x14ac:dyDescent="0.2"/>
    <row r="4274" s="16" customFormat="1" x14ac:dyDescent="0.2"/>
    <row r="4275" s="16" customFormat="1" x14ac:dyDescent="0.2"/>
    <row r="4276" s="16" customFormat="1" x14ac:dyDescent="0.2"/>
    <row r="4277" s="16" customFormat="1" x14ac:dyDescent="0.2"/>
    <row r="4278" s="16" customFormat="1" x14ac:dyDescent="0.2"/>
    <row r="4279" s="16" customFormat="1" x14ac:dyDescent="0.2"/>
    <row r="4280" s="16" customFormat="1" x14ac:dyDescent="0.2"/>
    <row r="4281" s="16" customFormat="1" x14ac:dyDescent="0.2"/>
    <row r="4282" s="16" customFormat="1" x14ac:dyDescent="0.2"/>
    <row r="4283" s="16" customFormat="1" x14ac:dyDescent="0.2"/>
    <row r="4284" s="16" customFormat="1" x14ac:dyDescent="0.2"/>
    <row r="4285" s="16" customFormat="1" x14ac:dyDescent="0.2"/>
    <row r="4286" s="16" customFormat="1" x14ac:dyDescent="0.2"/>
    <row r="4287" s="16" customFormat="1" x14ac:dyDescent="0.2"/>
    <row r="4288" s="16" customFormat="1" x14ac:dyDescent="0.2"/>
    <row r="4289" s="16" customFormat="1" x14ac:dyDescent="0.2"/>
    <row r="4290" s="16" customFormat="1" x14ac:dyDescent="0.2"/>
    <row r="4291" s="16" customFormat="1" x14ac:dyDescent="0.2"/>
    <row r="4292" s="16" customFormat="1" x14ac:dyDescent="0.2"/>
    <row r="4293" s="16" customFormat="1" x14ac:dyDescent="0.2"/>
    <row r="4294" s="16" customFormat="1" x14ac:dyDescent="0.2"/>
    <row r="4295" s="16" customFormat="1" x14ac:dyDescent="0.2"/>
    <row r="4296" s="16" customFormat="1" x14ac:dyDescent="0.2"/>
    <row r="4297" s="16" customFormat="1" x14ac:dyDescent="0.2"/>
    <row r="4298" s="16" customFormat="1" x14ac:dyDescent="0.2"/>
    <row r="4299" s="16" customFormat="1" x14ac:dyDescent="0.2"/>
    <row r="4300" s="16" customFormat="1" x14ac:dyDescent="0.2"/>
    <row r="4301" s="16" customFormat="1" x14ac:dyDescent="0.2"/>
    <row r="4302" s="16" customFormat="1" x14ac:dyDescent="0.2"/>
    <row r="4303" s="16" customFormat="1" x14ac:dyDescent="0.2"/>
    <row r="4304" s="16" customFormat="1" x14ac:dyDescent="0.2"/>
    <row r="4305" s="16" customFormat="1" x14ac:dyDescent="0.2"/>
    <row r="4306" s="16" customFormat="1" x14ac:dyDescent="0.2"/>
    <row r="4307" s="16" customFormat="1" x14ac:dyDescent="0.2"/>
    <row r="4308" s="16" customFormat="1" x14ac:dyDescent="0.2"/>
    <row r="4309" s="16" customFormat="1" x14ac:dyDescent="0.2"/>
    <row r="4310" s="16" customFormat="1" x14ac:dyDescent="0.2"/>
    <row r="4311" s="16" customFormat="1" x14ac:dyDescent="0.2"/>
    <row r="4312" s="16" customFormat="1" x14ac:dyDescent="0.2"/>
    <row r="4313" s="16" customFormat="1" x14ac:dyDescent="0.2"/>
    <row r="4314" s="16" customFormat="1" x14ac:dyDescent="0.2"/>
    <row r="4315" s="16" customFormat="1" x14ac:dyDescent="0.2"/>
    <row r="4316" s="16" customFormat="1" x14ac:dyDescent="0.2"/>
    <row r="4317" s="16" customFormat="1" x14ac:dyDescent="0.2"/>
    <row r="4318" s="16" customFormat="1" x14ac:dyDescent="0.2"/>
    <row r="4319" s="16" customFormat="1" x14ac:dyDescent="0.2"/>
    <row r="4320" s="16" customFormat="1" x14ac:dyDescent="0.2"/>
    <row r="4321" s="16" customFormat="1" x14ac:dyDescent="0.2"/>
    <row r="4322" s="16" customFormat="1" x14ac:dyDescent="0.2"/>
    <row r="4323" s="16" customFormat="1" x14ac:dyDescent="0.2"/>
    <row r="4324" s="16" customFormat="1" x14ac:dyDescent="0.2"/>
    <row r="4325" s="16" customFormat="1" x14ac:dyDescent="0.2"/>
    <row r="4326" s="16" customFormat="1" x14ac:dyDescent="0.2"/>
    <row r="4327" s="16" customFormat="1" x14ac:dyDescent="0.2"/>
    <row r="4328" s="16" customFormat="1" x14ac:dyDescent="0.2"/>
    <row r="4329" s="16" customFormat="1" x14ac:dyDescent="0.2"/>
    <row r="4330" s="16" customFormat="1" x14ac:dyDescent="0.2"/>
    <row r="4331" s="16" customFormat="1" x14ac:dyDescent="0.2"/>
    <row r="4332" s="16" customFormat="1" x14ac:dyDescent="0.2"/>
    <row r="4333" s="16" customFormat="1" x14ac:dyDescent="0.2"/>
    <row r="4334" s="16" customFormat="1" x14ac:dyDescent="0.2"/>
    <row r="4335" s="16" customFormat="1" x14ac:dyDescent="0.2"/>
    <row r="4336" s="16" customFormat="1" x14ac:dyDescent="0.2"/>
    <row r="4337" s="16" customFormat="1" x14ac:dyDescent="0.2"/>
    <row r="4338" s="16" customFormat="1" x14ac:dyDescent="0.2"/>
    <row r="4339" s="16" customFormat="1" x14ac:dyDescent="0.2"/>
    <row r="4340" s="16" customFormat="1" x14ac:dyDescent="0.2"/>
    <row r="4341" s="16" customFormat="1" x14ac:dyDescent="0.2"/>
    <row r="4342" s="16" customFormat="1" x14ac:dyDescent="0.2"/>
    <row r="4343" s="16" customFormat="1" x14ac:dyDescent="0.2"/>
    <row r="4344" s="16" customFormat="1" x14ac:dyDescent="0.2"/>
    <row r="4345" s="16" customFormat="1" x14ac:dyDescent="0.2"/>
    <row r="4346" s="16" customFormat="1" x14ac:dyDescent="0.2"/>
    <row r="4347" s="16" customFormat="1" x14ac:dyDescent="0.2"/>
    <row r="4348" s="16" customFormat="1" x14ac:dyDescent="0.2"/>
    <row r="4349" s="16" customFormat="1" x14ac:dyDescent="0.2"/>
    <row r="4350" s="16" customFormat="1" x14ac:dyDescent="0.2"/>
    <row r="4351" s="16" customFormat="1" x14ac:dyDescent="0.2"/>
    <row r="4352" s="16" customFormat="1" x14ac:dyDescent="0.2"/>
    <row r="4353" s="16" customFormat="1" x14ac:dyDescent="0.2"/>
    <row r="4354" s="16" customFormat="1" x14ac:dyDescent="0.2"/>
    <row r="4355" s="16" customFormat="1" x14ac:dyDescent="0.2"/>
    <row r="4356" s="16" customFormat="1" x14ac:dyDescent="0.2"/>
    <row r="4357" s="16" customFormat="1" x14ac:dyDescent="0.2"/>
    <row r="4358" s="16" customFormat="1" x14ac:dyDescent="0.2"/>
    <row r="4359" s="16" customFormat="1" x14ac:dyDescent="0.2"/>
    <row r="4360" s="16" customFormat="1" x14ac:dyDescent="0.2"/>
    <row r="4361" s="16" customFormat="1" x14ac:dyDescent="0.2"/>
    <row r="4362" s="16" customFormat="1" x14ac:dyDescent="0.2"/>
    <row r="4363" s="16" customFormat="1" x14ac:dyDescent="0.2"/>
    <row r="4364" s="16" customFormat="1" x14ac:dyDescent="0.2"/>
    <row r="4365" s="16" customFormat="1" x14ac:dyDescent="0.2"/>
    <row r="4366" s="16" customFormat="1" x14ac:dyDescent="0.2"/>
    <row r="4367" s="16" customFormat="1" x14ac:dyDescent="0.2"/>
    <row r="4368" s="16" customFormat="1" x14ac:dyDescent="0.2"/>
    <row r="4369" s="16" customFormat="1" x14ac:dyDescent="0.2"/>
    <row r="4370" s="16" customFormat="1" x14ac:dyDescent="0.2"/>
    <row r="4371" s="16" customFormat="1" x14ac:dyDescent="0.2"/>
    <row r="4372" s="16" customFormat="1" x14ac:dyDescent="0.2"/>
    <row r="4373" s="16" customFormat="1" x14ac:dyDescent="0.2"/>
    <row r="4374" s="16" customFormat="1" x14ac:dyDescent="0.2"/>
    <row r="4375" s="16" customFormat="1" x14ac:dyDescent="0.2"/>
    <row r="4376" s="16" customFormat="1" x14ac:dyDescent="0.2"/>
    <row r="4377" s="16" customFormat="1" x14ac:dyDescent="0.2"/>
    <row r="4378" s="16" customFormat="1" x14ac:dyDescent="0.2"/>
    <row r="4379" s="16" customFormat="1" x14ac:dyDescent="0.2"/>
    <row r="4380" s="16" customFormat="1" x14ac:dyDescent="0.2"/>
    <row r="4381" s="16" customFormat="1" x14ac:dyDescent="0.2"/>
    <row r="4382" s="16" customFormat="1" x14ac:dyDescent="0.2"/>
    <row r="4383" s="16" customFormat="1" x14ac:dyDescent="0.2"/>
    <row r="4384" s="16" customFormat="1" x14ac:dyDescent="0.2"/>
    <row r="4385" s="16" customFormat="1" x14ac:dyDescent="0.2"/>
    <row r="4386" s="16" customFormat="1" x14ac:dyDescent="0.2"/>
    <row r="4387" s="16" customFormat="1" x14ac:dyDescent="0.2"/>
    <row r="4388" s="16" customFormat="1" x14ac:dyDescent="0.2"/>
    <row r="4389" s="16" customFormat="1" x14ac:dyDescent="0.2"/>
    <row r="4390" s="16" customFormat="1" x14ac:dyDescent="0.2"/>
    <row r="4391" s="16" customFormat="1" x14ac:dyDescent="0.2"/>
    <row r="4392" s="16" customFormat="1" x14ac:dyDescent="0.2"/>
    <row r="4393" s="16" customFormat="1" x14ac:dyDescent="0.2"/>
    <row r="4394" s="16" customFormat="1" x14ac:dyDescent="0.2"/>
    <row r="4395" s="16" customFormat="1" x14ac:dyDescent="0.2"/>
    <row r="4396" s="16" customFormat="1" x14ac:dyDescent="0.2"/>
    <row r="4397" s="16" customFormat="1" x14ac:dyDescent="0.2"/>
    <row r="4398" s="16" customFormat="1" x14ac:dyDescent="0.2"/>
    <row r="4399" s="16" customFormat="1" x14ac:dyDescent="0.2"/>
    <row r="4400" s="16" customFormat="1" x14ac:dyDescent="0.2"/>
    <row r="4401" s="16" customFormat="1" x14ac:dyDescent="0.2"/>
    <row r="4402" s="16" customFormat="1" x14ac:dyDescent="0.2"/>
    <row r="4403" s="16" customFormat="1" x14ac:dyDescent="0.2"/>
    <row r="4404" s="16" customFormat="1" x14ac:dyDescent="0.2"/>
    <row r="4405" s="16" customFormat="1" x14ac:dyDescent="0.2"/>
    <row r="4406" s="16" customFormat="1" x14ac:dyDescent="0.2"/>
    <row r="4407" s="16" customFormat="1" x14ac:dyDescent="0.2"/>
    <row r="4408" s="16" customFormat="1" x14ac:dyDescent="0.2"/>
    <row r="4409" s="16" customFormat="1" x14ac:dyDescent="0.2"/>
    <row r="4410" s="16" customFormat="1" x14ac:dyDescent="0.2"/>
    <row r="4411" s="16" customFormat="1" x14ac:dyDescent="0.2"/>
    <row r="4412" s="16" customFormat="1" x14ac:dyDescent="0.2"/>
    <row r="4413" s="16" customFormat="1" x14ac:dyDescent="0.2"/>
    <row r="4414" s="16" customFormat="1" x14ac:dyDescent="0.2"/>
    <row r="4415" s="16" customFormat="1" x14ac:dyDescent="0.2"/>
    <row r="4416" s="16" customFormat="1" x14ac:dyDescent="0.2"/>
    <row r="4417" s="16" customFormat="1" x14ac:dyDescent="0.2"/>
    <row r="4418" s="16" customFormat="1" x14ac:dyDescent="0.2"/>
    <row r="4419" s="16" customFormat="1" x14ac:dyDescent="0.2"/>
    <row r="4420" s="16" customFormat="1" x14ac:dyDescent="0.2"/>
    <row r="4421" s="16" customFormat="1" x14ac:dyDescent="0.2"/>
    <row r="4422" s="16" customFormat="1" x14ac:dyDescent="0.2"/>
    <row r="4423" s="16" customFormat="1" x14ac:dyDescent="0.2"/>
    <row r="4424" s="16" customFormat="1" x14ac:dyDescent="0.2"/>
    <row r="4425" s="16" customFormat="1" x14ac:dyDescent="0.2"/>
    <row r="4426" s="16" customFormat="1" x14ac:dyDescent="0.2"/>
    <row r="4427" s="16" customFormat="1" x14ac:dyDescent="0.2"/>
    <row r="4428" s="16" customFormat="1" x14ac:dyDescent="0.2"/>
    <row r="4429" s="16" customFormat="1" x14ac:dyDescent="0.2"/>
    <row r="4430" s="16" customFormat="1" x14ac:dyDescent="0.2"/>
    <row r="4431" s="16" customFormat="1" x14ac:dyDescent="0.2"/>
    <row r="4432" s="16" customFormat="1" x14ac:dyDescent="0.2"/>
    <row r="4433" s="16" customFormat="1" x14ac:dyDescent="0.2"/>
    <row r="4434" s="16" customFormat="1" x14ac:dyDescent="0.2"/>
    <row r="4435" s="16" customFormat="1" x14ac:dyDescent="0.2"/>
    <row r="4436" s="16" customFormat="1" x14ac:dyDescent="0.2"/>
    <row r="4437" s="16" customFormat="1" x14ac:dyDescent="0.2"/>
    <row r="4438" s="16" customFormat="1" x14ac:dyDescent="0.2"/>
    <row r="4439" s="16" customFormat="1" x14ac:dyDescent="0.2"/>
    <row r="4440" s="16" customFormat="1" x14ac:dyDescent="0.2"/>
    <row r="4441" s="16" customFormat="1" x14ac:dyDescent="0.2"/>
    <row r="4442" s="16" customFormat="1" x14ac:dyDescent="0.2"/>
    <row r="4443" s="16" customFormat="1" x14ac:dyDescent="0.2"/>
    <row r="4444" s="16" customFormat="1" x14ac:dyDescent="0.2"/>
    <row r="4445" s="16" customFormat="1" x14ac:dyDescent="0.2"/>
    <row r="4446" s="16" customFormat="1" x14ac:dyDescent="0.2"/>
    <row r="4447" s="16" customFormat="1" x14ac:dyDescent="0.2"/>
    <row r="4448" s="16" customFormat="1" x14ac:dyDescent="0.2"/>
    <row r="4449" s="16" customFormat="1" x14ac:dyDescent="0.2"/>
    <row r="4450" s="16" customFormat="1" x14ac:dyDescent="0.2"/>
    <row r="4451" s="16" customFormat="1" x14ac:dyDescent="0.2"/>
    <row r="4452" s="16" customFormat="1" x14ac:dyDescent="0.2"/>
    <row r="4453" s="16" customFormat="1" x14ac:dyDescent="0.2"/>
    <row r="4454" s="16" customFormat="1" x14ac:dyDescent="0.2"/>
    <row r="4455" s="16" customFormat="1" x14ac:dyDescent="0.2"/>
    <row r="4456" s="16" customFormat="1" x14ac:dyDescent="0.2"/>
    <row r="4457" s="16" customFormat="1" x14ac:dyDescent="0.2"/>
    <row r="4458" s="16" customFormat="1" x14ac:dyDescent="0.2"/>
    <row r="4459" s="16" customFormat="1" x14ac:dyDescent="0.2"/>
    <row r="4460" s="16" customFormat="1" x14ac:dyDescent="0.2"/>
    <row r="4461" s="16" customFormat="1" x14ac:dyDescent="0.2"/>
    <row r="4462" s="16" customFormat="1" x14ac:dyDescent="0.2"/>
    <row r="4463" s="16" customFormat="1" x14ac:dyDescent="0.2"/>
    <row r="4464" s="16" customFormat="1" x14ac:dyDescent="0.2"/>
    <row r="4465" s="16" customFormat="1" x14ac:dyDescent="0.2"/>
    <row r="4466" s="16" customFormat="1" x14ac:dyDescent="0.2"/>
    <row r="4467" s="16" customFormat="1" x14ac:dyDescent="0.2"/>
    <row r="4468" s="16" customFormat="1" x14ac:dyDescent="0.2"/>
    <row r="4469" s="16" customFormat="1" x14ac:dyDescent="0.2"/>
    <row r="4470" s="16" customFormat="1" x14ac:dyDescent="0.2"/>
    <row r="4471" s="16" customFormat="1" x14ac:dyDescent="0.2"/>
    <row r="4472" s="16" customFormat="1" x14ac:dyDescent="0.2"/>
    <row r="4473" s="16" customFormat="1" x14ac:dyDescent="0.2"/>
    <row r="4474" s="16" customFormat="1" x14ac:dyDescent="0.2"/>
    <row r="4475" s="16" customFormat="1" x14ac:dyDescent="0.2"/>
    <row r="4476" s="16" customFormat="1" x14ac:dyDescent="0.2"/>
    <row r="4477" s="16" customFormat="1" x14ac:dyDescent="0.2"/>
    <row r="4478" s="16" customFormat="1" x14ac:dyDescent="0.2"/>
    <row r="4479" s="16" customFormat="1" x14ac:dyDescent="0.2"/>
    <row r="4480" s="16" customFormat="1" x14ac:dyDescent="0.2"/>
    <row r="4481" s="16" customFormat="1" x14ac:dyDescent="0.2"/>
    <row r="4482" s="16" customFormat="1" x14ac:dyDescent="0.2"/>
    <row r="4483" s="16" customFormat="1" x14ac:dyDescent="0.2"/>
    <row r="4484" s="16" customFormat="1" x14ac:dyDescent="0.2"/>
    <row r="4485" s="16" customFormat="1" x14ac:dyDescent="0.2"/>
    <row r="4486" s="16" customFormat="1" x14ac:dyDescent="0.2"/>
    <row r="4487" s="16" customFormat="1" x14ac:dyDescent="0.2"/>
    <row r="4488" s="16" customFormat="1" x14ac:dyDescent="0.2"/>
    <row r="4489" s="16" customFormat="1" x14ac:dyDescent="0.2"/>
    <row r="4490" s="16" customFormat="1" x14ac:dyDescent="0.2"/>
    <row r="4491" s="16" customFormat="1" x14ac:dyDescent="0.2"/>
    <row r="4492" s="16" customFormat="1" x14ac:dyDescent="0.2"/>
    <row r="4493" s="16" customFormat="1" x14ac:dyDescent="0.2"/>
    <row r="4494" s="16" customFormat="1" x14ac:dyDescent="0.2"/>
    <row r="4495" s="16" customFormat="1" x14ac:dyDescent="0.2"/>
    <row r="4496" s="16" customFormat="1" x14ac:dyDescent="0.2"/>
    <row r="4497" s="16" customFormat="1" x14ac:dyDescent="0.2"/>
    <row r="4498" s="16" customFormat="1" x14ac:dyDescent="0.2"/>
    <row r="4499" s="16" customFormat="1" x14ac:dyDescent="0.2"/>
    <row r="4500" s="16" customFormat="1" x14ac:dyDescent="0.2"/>
    <row r="4501" s="16" customFormat="1" x14ac:dyDescent="0.2"/>
    <row r="4502" s="16" customFormat="1" x14ac:dyDescent="0.2"/>
    <row r="4503" s="16" customFormat="1" x14ac:dyDescent="0.2"/>
    <row r="4504" s="16" customFormat="1" x14ac:dyDescent="0.2"/>
    <row r="4505" s="16" customFormat="1" x14ac:dyDescent="0.2"/>
    <row r="4506" s="16" customFormat="1" x14ac:dyDescent="0.2"/>
    <row r="4507" s="16" customFormat="1" x14ac:dyDescent="0.2"/>
    <row r="4508" s="16" customFormat="1" x14ac:dyDescent="0.2"/>
    <row r="4509" s="16" customFormat="1" x14ac:dyDescent="0.2"/>
    <row r="4510" s="16" customFormat="1" x14ac:dyDescent="0.2"/>
    <row r="4511" s="16" customFormat="1" x14ac:dyDescent="0.2"/>
    <row r="4512" s="16" customFormat="1" x14ac:dyDescent="0.2"/>
    <row r="4513" s="16" customFormat="1" x14ac:dyDescent="0.2"/>
    <row r="4514" s="16" customFormat="1" x14ac:dyDescent="0.2"/>
    <row r="4515" s="16" customFormat="1" x14ac:dyDescent="0.2"/>
    <row r="4516" s="16" customFormat="1" x14ac:dyDescent="0.2"/>
    <row r="4517" s="16" customFormat="1" x14ac:dyDescent="0.2"/>
    <row r="4518" s="16" customFormat="1" x14ac:dyDescent="0.2"/>
    <row r="4519" s="16" customFormat="1" x14ac:dyDescent="0.2"/>
    <row r="4520" s="16" customFormat="1" x14ac:dyDescent="0.2"/>
    <row r="4521" s="16" customFormat="1" x14ac:dyDescent="0.2"/>
    <row r="4522" s="16" customFormat="1" x14ac:dyDescent="0.2"/>
    <row r="4523" s="16" customFormat="1" x14ac:dyDescent="0.2"/>
    <row r="4524" s="16" customFormat="1" x14ac:dyDescent="0.2"/>
    <row r="4525" s="16" customFormat="1" x14ac:dyDescent="0.2"/>
    <row r="4526" s="16" customFormat="1" x14ac:dyDescent="0.2"/>
    <row r="4527" s="16" customFormat="1" x14ac:dyDescent="0.2"/>
    <row r="4528" s="16" customFormat="1" x14ac:dyDescent="0.2"/>
    <row r="4529" s="16" customFormat="1" x14ac:dyDescent="0.2"/>
    <row r="4530" s="16" customFormat="1" x14ac:dyDescent="0.2"/>
    <row r="4531" s="16" customFormat="1" x14ac:dyDescent="0.2"/>
    <row r="4532" s="16" customFormat="1" x14ac:dyDescent="0.2"/>
    <row r="4533" s="16" customFormat="1" x14ac:dyDescent="0.2"/>
    <row r="4534" s="16" customFormat="1" x14ac:dyDescent="0.2"/>
    <row r="4535" s="16" customFormat="1" x14ac:dyDescent="0.2"/>
    <row r="4536" s="16" customFormat="1" x14ac:dyDescent="0.2"/>
    <row r="4537" s="16" customFormat="1" x14ac:dyDescent="0.2"/>
    <row r="4538" s="16" customFormat="1" x14ac:dyDescent="0.2"/>
    <row r="4539" s="16" customFormat="1" x14ac:dyDescent="0.2"/>
    <row r="4540" s="16" customFormat="1" x14ac:dyDescent="0.2"/>
    <row r="4541" s="16" customFormat="1" x14ac:dyDescent="0.2"/>
    <row r="4542" s="16" customFormat="1" x14ac:dyDescent="0.2"/>
    <row r="4543" s="16" customFormat="1" x14ac:dyDescent="0.2"/>
    <row r="4544" s="16" customFormat="1" x14ac:dyDescent="0.2"/>
    <row r="4545" s="16" customFormat="1" x14ac:dyDescent="0.2"/>
    <row r="4546" s="16" customFormat="1" x14ac:dyDescent="0.2"/>
    <row r="4547" s="16" customFormat="1" x14ac:dyDescent="0.2"/>
    <row r="4548" s="16" customFormat="1" x14ac:dyDescent="0.2"/>
    <row r="4549" s="16" customFormat="1" x14ac:dyDescent="0.2"/>
    <row r="4550" s="16" customFormat="1" x14ac:dyDescent="0.2"/>
    <row r="4551" s="16" customFormat="1" x14ac:dyDescent="0.2"/>
    <row r="4552" s="16" customFormat="1" x14ac:dyDescent="0.2"/>
    <row r="4553" s="16" customFormat="1" x14ac:dyDescent="0.2"/>
    <row r="4554" s="16" customFormat="1" x14ac:dyDescent="0.2"/>
    <row r="4555" s="16" customFormat="1" x14ac:dyDescent="0.2"/>
    <row r="4556" s="16" customFormat="1" x14ac:dyDescent="0.2"/>
    <row r="4557" s="16" customFormat="1" x14ac:dyDescent="0.2"/>
    <row r="4558" s="16" customFormat="1" x14ac:dyDescent="0.2"/>
    <row r="4559" s="16" customFormat="1" x14ac:dyDescent="0.2"/>
    <row r="4560" s="16" customFormat="1" x14ac:dyDescent="0.2"/>
    <row r="4561" s="16" customFormat="1" x14ac:dyDescent="0.2"/>
    <row r="4562" s="16" customFormat="1" x14ac:dyDescent="0.2"/>
    <row r="4563" s="16" customFormat="1" x14ac:dyDescent="0.2"/>
    <row r="4564" s="16" customFormat="1" x14ac:dyDescent="0.2"/>
    <row r="4565" s="16" customFormat="1" x14ac:dyDescent="0.2"/>
    <row r="4566" s="16" customFormat="1" x14ac:dyDescent="0.2"/>
    <row r="4567" s="16" customFormat="1" x14ac:dyDescent="0.2"/>
    <row r="4568" s="16" customFormat="1" x14ac:dyDescent="0.2"/>
    <row r="4569" s="16" customFormat="1" x14ac:dyDescent="0.2"/>
    <row r="4570" s="16" customFormat="1" x14ac:dyDescent="0.2"/>
    <row r="4571" s="16" customFormat="1" x14ac:dyDescent="0.2"/>
    <row r="4572" s="16" customFormat="1" x14ac:dyDescent="0.2"/>
    <row r="4573" s="16" customFormat="1" x14ac:dyDescent="0.2"/>
    <row r="4574" s="16" customFormat="1" x14ac:dyDescent="0.2"/>
    <row r="4575" s="16" customFormat="1" x14ac:dyDescent="0.2"/>
    <row r="4576" s="16" customFormat="1" x14ac:dyDescent="0.2"/>
    <row r="4577" s="16" customFormat="1" x14ac:dyDescent="0.2"/>
    <row r="4578" s="16" customFormat="1" x14ac:dyDescent="0.2"/>
    <row r="4579" s="16" customFormat="1" x14ac:dyDescent="0.2"/>
    <row r="4580" s="16" customFormat="1" x14ac:dyDescent="0.2"/>
    <row r="4581" s="16" customFormat="1" x14ac:dyDescent="0.2"/>
    <row r="4582" s="16" customFormat="1" x14ac:dyDescent="0.2"/>
    <row r="4583" s="16" customFormat="1" x14ac:dyDescent="0.2"/>
    <row r="4584" s="16" customFormat="1" x14ac:dyDescent="0.2"/>
    <row r="4585" s="16" customFormat="1" x14ac:dyDescent="0.2"/>
    <row r="4586" s="16" customFormat="1" x14ac:dyDescent="0.2"/>
    <row r="4587" s="16" customFormat="1" x14ac:dyDescent="0.2"/>
    <row r="4588" s="16" customFormat="1" x14ac:dyDescent="0.2"/>
    <row r="4589" s="16" customFormat="1" x14ac:dyDescent="0.2"/>
    <row r="4590" s="16" customFormat="1" x14ac:dyDescent="0.2"/>
    <row r="4591" s="16" customFormat="1" x14ac:dyDescent="0.2"/>
    <row r="4592" s="16" customFormat="1" x14ac:dyDescent="0.2"/>
    <row r="4593" s="16" customFormat="1" x14ac:dyDescent="0.2"/>
    <row r="4594" s="16" customFormat="1" x14ac:dyDescent="0.2"/>
    <row r="4595" s="16" customFormat="1" x14ac:dyDescent="0.2"/>
    <row r="4596" s="16" customFormat="1" x14ac:dyDescent="0.2"/>
    <row r="4597" s="16" customFormat="1" x14ac:dyDescent="0.2"/>
    <row r="4598" s="16" customFormat="1" x14ac:dyDescent="0.2"/>
    <row r="4599" s="16" customFormat="1" x14ac:dyDescent="0.2"/>
    <row r="4600" s="16" customFormat="1" x14ac:dyDescent="0.2"/>
    <row r="4601" s="16" customFormat="1" x14ac:dyDescent="0.2"/>
    <row r="4602" s="16" customFormat="1" x14ac:dyDescent="0.2"/>
    <row r="4603" s="16" customFormat="1" x14ac:dyDescent="0.2"/>
    <row r="4604" s="16" customFormat="1" x14ac:dyDescent="0.2"/>
    <row r="4605" s="16" customFormat="1" x14ac:dyDescent="0.2"/>
    <row r="4606" s="16" customFormat="1" x14ac:dyDescent="0.2"/>
    <row r="4607" s="16" customFormat="1" x14ac:dyDescent="0.2"/>
    <row r="4608" s="16" customFormat="1" x14ac:dyDescent="0.2"/>
    <row r="4609" s="16" customFormat="1" x14ac:dyDescent="0.2"/>
    <row r="4610" s="16" customFormat="1" x14ac:dyDescent="0.2"/>
    <row r="4611" s="16" customFormat="1" x14ac:dyDescent="0.2"/>
    <row r="4612" s="16" customFormat="1" x14ac:dyDescent="0.2"/>
    <row r="4613" s="16" customFormat="1" x14ac:dyDescent="0.2"/>
    <row r="4614" s="16" customFormat="1" x14ac:dyDescent="0.2"/>
    <row r="4615" s="16" customFormat="1" x14ac:dyDescent="0.2"/>
    <row r="4616" s="16" customFormat="1" x14ac:dyDescent="0.2"/>
    <row r="4617" s="16" customFormat="1" x14ac:dyDescent="0.2"/>
    <row r="4618" s="16" customFormat="1" x14ac:dyDescent="0.2"/>
    <row r="4619" s="16" customFormat="1" x14ac:dyDescent="0.2"/>
    <row r="4620" s="16" customFormat="1" x14ac:dyDescent="0.2"/>
    <row r="4621" s="16" customFormat="1" x14ac:dyDescent="0.2"/>
    <row r="4622" s="16" customFormat="1" x14ac:dyDescent="0.2"/>
    <row r="4623" s="16" customFormat="1" x14ac:dyDescent="0.2"/>
    <row r="4624" s="16" customFormat="1" x14ac:dyDescent="0.2"/>
    <row r="4625" s="16" customFormat="1" x14ac:dyDescent="0.2"/>
    <row r="4626" s="16" customFormat="1" x14ac:dyDescent="0.2"/>
    <row r="4627" s="16" customFormat="1" x14ac:dyDescent="0.2"/>
    <row r="4628" s="16" customFormat="1" x14ac:dyDescent="0.2"/>
    <row r="4629" s="16" customFormat="1" x14ac:dyDescent="0.2"/>
    <row r="4630" s="16" customFormat="1" x14ac:dyDescent="0.2"/>
    <row r="4631" s="16" customFormat="1" x14ac:dyDescent="0.2"/>
    <row r="4632" s="16" customFormat="1" x14ac:dyDescent="0.2"/>
    <row r="4633" s="16" customFormat="1" x14ac:dyDescent="0.2"/>
    <row r="4634" s="16" customFormat="1" x14ac:dyDescent="0.2"/>
    <row r="4635" s="16" customFormat="1" x14ac:dyDescent="0.2"/>
    <row r="4636" s="16" customFormat="1" x14ac:dyDescent="0.2"/>
    <row r="4637" s="16" customFormat="1" x14ac:dyDescent="0.2"/>
    <row r="4638" s="16" customFormat="1" x14ac:dyDescent="0.2"/>
    <row r="4639" s="16" customFormat="1" x14ac:dyDescent="0.2"/>
    <row r="4640" s="16" customFormat="1" x14ac:dyDescent="0.2"/>
    <row r="4641" s="16" customFormat="1" x14ac:dyDescent="0.2"/>
    <row r="4642" s="16" customFormat="1" x14ac:dyDescent="0.2"/>
    <row r="4643" s="16" customFormat="1" x14ac:dyDescent="0.2"/>
    <row r="4644" s="16" customFormat="1" x14ac:dyDescent="0.2"/>
    <row r="4645" s="16" customFormat="1" x14ac:dyDescent="0.2"/>
    <row r="4646" s="16" customFormat="1" x14ac:dyDescent="0.2"/>
    <row r="4647" s="16" customFormat="1" x14ac:dyDescent="0.2"/>
    <row r="4648" s="16" customFormat="1" x14ac:dyDescent="0.2"/>
    <row r="4649" s="16" customFormat="1" x14ac:dyDescent="0.2"/>
    <row r="4650" s="16" customFormat="1" x14ac:dyDescent="0.2"/>
    <row r="4651" s="16" customFormat="1" x14ac:dyDescent="0.2"/>
    <row r="4652" s="16" customFormat="1" x14ac:dyDescent="0.2"/>
    <row r="4653" s="16" customFormat="1" x14ac:dyDescent="0.2"/>
    <row r="4654" s="16" customFormat="1" x14ac:dyDescent="0.2"/>
    <row r="4655" s="16" customFormat="1" x14ac:dyDescent="0.2"/>
    <row r="4656" s="16" customFormat="1" x14ac:dyDescent="0.2"/>
    <row r="4657" s="16" customFormat="1" x14ac:dyDescent="0.2"/>
    <row r="4658" s="16" customFormat="1" x14ac:dyDescent="0.2"/>
    <row r="4659" s="16" customFormat="1" x14ac:dyDescent="0.2"/>
    <row r="4660" s="16" customFormat="1" x14ac:dyDescent="0.2"/>
    <row r="4661" s="16" customFormat="1" x14ac:dyDescent="0.2"/>
    <row r="4662" s="16" customFormat="1" x14ac:dyDescent="0.2"/>
    <row r="4663" s="16" customFormat="1" x14ac:dyDescent="0.2"/>
    <row r="4664" s="16" customFormat="1" x14ac:dyDescent="0.2"/>
    <row r="4665" s="16" customFormat="1" x14ac:dyDescent="0.2"/>
    <row r="4666" s="16" customFormat="1" x14ac:dyDescent="0.2"/>
    <row r="4667" s="16" customFormat="1" x14ac:dyDescent="0.2"/>
    <row r="4668" s="16" customFormat="1" x14ac:dyDescent="0.2"/>
    <row r="4669" s="16" customFormat="1" x14ac:dyDescent="0.2"/>
    <row r="4670" s="16" customFormat="1" x14ac:dyDescent="0.2"/>
    <row r="4671" s="16" customFormat="1" x14ac:dyDescent="0.2"/>
    <row r="4672" s="16" customFormat="1" x14ac:dyDescent="0.2"/>
    <row r="4673" s="16" customFormat="1" x14ac:dyDescent="0.2"/>
    <row r="4674" s="16" customFormat="1" x14ac:dyDescent="0.2"/>
    <row r="4675" s="16" customFormat="1" x14ac:dyDescent="0.2"/>
    <row r="4676" s="16" customFormat="1" x14ac:dyDescent="0.2"/>
    <row r="4677" s="16" customFormat="1" x14ac:dyDescent="0.2"/>
    <row r="4678" s="16" customFormat="1" x14ac:dyDescent="0.2"/>
    <row r="4679" s="16" customFormat="1" x14ac:dyDescent="0.2"/>
    <row r="4680" s="16" customFormat="1" x14ac:dyDescent="0.2"/>
    <row r="4681" s="16" customFormat="1" x14ac:dyDescent="0.2"/>
    <row r="4682" s="16" customFormat="1" x14ac:dyDescent="0.2"/>
    <row r="4683" s="16" customFormat="1" x14ac:dyDescent="0.2"/>
    <row r="4684" s="16" customFormat="1" x14ac:dyDescent="0.2"/>
    <row r="4685" s="16" customFormat="1" x14ac:dyDescent="0.2"/>
    <row r="4686" s="16" customFormat="1" x14ac:dyDescent="0.2"/>
    <row r="4687" s="16" customFormat="1" x14ac:dyDescent="0.2"/>
    <row r="4688" s="16" customFormat="1" x14ac:dyDescent="0.2"/>
    <row r="4689" s="16" customFormat="1" x14ac:dyDescent="0.2"/>
    <row r="4690" s="16" customFormat="1" x14ac:dyDescent="0.2"/>
    <row r="4691" s="16" customFormat="1" x14ac:dyDescent="0.2"/>
    <row r="4692" s="16" customFormat="1" x14ac:dyDescent="0.2"/>
    <row r="4693" s="16" customFormat="1" x14ac:dyDescent="0.2"/>
    <row r="4694" s="16" customFormat="1" x14ac:dyDescent="0.2"/>
    <row r="4695" s="16" customFormat="1" x14ac:dyDescent="0.2"/>
    <row r="4696" s="16" customFormat="1" x14ac:dyDescent="0.2"/>
    <row r="4697" s="16" customFormat="1" x14ac:dyDescent="0.2"/>
    <row r="4698" s="16" customFormat="1" x14ac:dyDescent="0.2"/>
    <row r="4699" s="16" customFormat="1" x14ac:dyDescent="0.2"/>
    <row r="4700" s="16" customFormat="1" x14ac:dyDescent="0.2"/>
    <row r="4701" s="16" customFormat="1" x14ac:dyDescent="0.2"/>
    <row r="4702" s="16" customFormat="1" x14ac:dyDescent="0.2"/>
    <row r="4703" s="16" customFormat="1" x14ac:dyDescent="0.2"/>
    <row r="4704" s="16" customFormat="1" x14ac:dyDescent="0.2"/>
    <row r="4705" s="16" customFormat="1" x14ac:dyDescent="0.2"/>
    <row r="4706" s="16" customFormat="1" x14ac:dyDescent="0.2"/>
    <row r="4707" s="16" customFormat="1" x14ac:dyDescent="0.2"/>
    <row r="4708" s="16" customFormat="1" x14ac:dyDescent="0.2"/>
    <row r="4709" s="16" customFormat="1" x14ac:dyDescent="0.2"/>
    <row r="4710" s="16" customFormat="1" x14ac:dyDescent="0.2"/>
    <row r="4711" s="16" customFormat="1" x14ac:dyDescent="0.2"/>
    <row r="4712" s="16" customFormat="1" x14ac:dyDescent="0.2"/>
    <row r="4713" s="16" customFormat="1" x14ac:dyDescent="0.2"/>
    <row r="4714" s="16" customFormat="1" x14ac:dyDescent="0.2"/>
    <row r="4715" s="16" customFormat="1" x14ac:dyDescent="0.2"/>
    <row r="4716" s="16" customFormat="1" x14ac:dyDescent="0.2"/>
    <row r="4717" s="16" customFormat="1" x14ac:dyDescent="0.2"/>
    <row r="4718" s="16" customFormat="1" x14ac:dyDescent="0.2"/>
    <row r="4719" s="16" customFormat="1" x14ac:dyDescent="0.2"/>
    <row r="4720" s="16" customFormat="1" x14ac:dyDescent="0.2"/>
    <row r="4721" s="16" customFormat="1" x14ac:dyDescent="0.2"/>
    <row r="4722" s="16" customFormat="1" x14ac:dyDescent="0.2"/>
    <row r="4723" s="16" customFormat="1" x14ac:dyDescent="0.2"/>
    <row r="4724" s="16" customFormat="1" x14ac:dyDescent="0.2"/>
    <row r="4725" s="16" customFormat="1" x14ac:dyDescent="0.2"/>
    <row r="4726" s="16" customFormat="1" x14ac:dyDescent="0.2"/>
    <row r="4727" s="16" customFormat="1" x14ac:dyDescent="0.2"/>
    <row r="4728" s="16" customFormat="1" x14ac:dyDescent="0.2"/>
    <row r="4729" s="16" customFormat="1" x14ac:dyDescent="0.2"/>
    <row r="4730" s="16" customFormat="1" x14ac:dyDescent="0.2"/>
    <row r="4731" s="16" customFormat="1" x14ac:dyDescent="0.2"/>
    <row r="4732" s="16" customFormat="1" x14ac:dyDescent="0.2"/>
    <row r="4733" s="16" customFormat="1" x14ac:dyDescent="0.2"/>
    <row r="4734" s="16" customFormat="1" x14ac:dyDescent="0.2"/>
    <row r="4735" s="16" customFormat="1" x14ac:dyDescent="0.2"/>
    <row r="4736" s="16" customFormat="1" x14ac:dyDescent="0.2"/>
    <row r="4737" s="16" customFormat="1" x14ac:dyDescent="0.2"/>
    <row r="4738" s="16" customFormat="1" x14ac:dyDescent="0.2"/>
    <row r="4739" s="16" customFormat="1" x14ac:dyDescent="0.2"/>
    <row r="4740" s="16" customFormat="1" x14ac:dyDescent="0.2"/>
    <row r="4741" s="16" customFormat="1" x14ac:dyDescent="0.2"/>
    <row r="4742" s="16" customFormat="1" x14ac:dyDescent="0.2"/>
    <row r="4743" s="16" customFormat="1" x14ac:dyDescent="0.2"/>
    <row r="4744" s="16" customFormat="1" x14ac:dyDescent="0.2"/>
    <row r="4745" s="16" customFormat="1" x14ac:dyDescent="0.2"/>
    <row r="4746" s="16" customFormat="1" x14ac:dyDescent="0.2"/>
    <row r="4747" s="16" customFormat="1" x14ac:dyDescent="0.2"/>
    <row r="4748" s="16" customFormat="1" x14ac:dyDescent="0.2"/>
    <row r="4749" s="16" customFormat="1" x14ac:dyDescent="0.2"/>
    <row r="4750" s="16" customFormat="1" x14ac:dyDescent="0.2"/>
    <row r="4751" s="16" customFormat="1" x14ac:dyDescent="0.2"/>
    <row r="4752" s="16" customFormat="1" x14ac:dyDescent="0.2"/>
    <row r="4753" s="16" customFormat="1" x14ac:dyDescent="0.2"/>
    <row r="4754" s="16" customFormat="1" x14ac:dyDescent="0.2"/>
    <row r="4755" s="16" customFormat="1" x14ac:dyDescent="0.2"/>
    <row r="4756" s="16" customFormat="1" x14ac:dyDescent="0.2"/>
    <row r="4757" s="16" customFormat="1" x14ac:dyDescent="0.2"/>
    <row r="4758" s="16" customFormat="1" x14ac:dyDescent="0.2"/>
    <row r="4759" s="16" customFormat="1" x14ac:dyDescent="0.2"/>
    <row r="4760" s="16" customFormat="1" x14ac:dyDescent="0.2"/>
    <row r="4761" s="16" customFormat="1" x14ac:dyDescent="0.2"/>
    <row r="4762" s="16" customFormat="1" x14ac:dyDescent="0.2"/>
    <row r="4763" s="16" customFormat="1" x14ac:dyDescent="0.2"/>
    <row r="4764" s="16" customFormat="1" x14ac:dyDescent="0.2"/>
    <row r="4765" s="16" customFormat="1" x14ac:dyDescent="0.2"/>
    <row r="4766" s="16" customFormat="1" x14ac:dyDescent="0.2"/>
    <row r="4767" s="16" customFormat="1" x14ac:dyDescent="0.2"/>
    <row r="4768" s="16" customFormat="1" x14ac:dyDescent="0.2"/>
    <row r="4769" s="16" customFormat="1" x14ac:dyDescent="0.2"/>
    <row r="4770" s="16" customFormat="1" x14ac:dyDescent="0.2"/>
    <row r="4771" s="16" customFormat="1" x14ac:dyDescent="0.2"/>
    <row r="4772" s="16" customFormat="1" x14ac:dyDescent="0.2"/>
    <row r="4773" s="16" customFormat="1" x14ac:dyDescent="0.2"/>
    <row r="4774" s="16" customFormat="1" x14ac:dyDescent="0.2"/>
    <row r="4775" s="16" customFormat="1" x14ac:dyDescent="0.2"/>
    <row r="4776" s="16" customFormat="1" x14ac:dyDescent="0.2"/>
    <row r="4777" s="16" customFormat="1" x14ac:dyDescent="0.2"/>
    <row r="4778" s="16" customFormat="1" x14ac:dyDescent="0.2"/>
    <row r="4779" s="16" customFormat="1" x14ac:dyDescent="0.2"/>
    <row r="4780" s="16" customFormat="1" x14ac:dyDescent="0.2"/>
    <row r="4781" s="16" customFormat="1" x14ac:dyDescent="0.2"/>
    <row r="4782" s="16" customFormat="1" x14ac:dyDescent="0.2"/>
    <row r="4783" s="16" customFormat="1" x14ac:dyDescent="0.2"/>
    <row r="4784" s="16" customFormat="1" x14ac:dyDescent="0.2"/>
    <row r="4785" s="16" customFormat="1" x14ac:dyDescent="0.2"/>
    <row r="4786" s="16" customFormat="1" x14ac:dyDescent="0.2"/>
    <row r="4787" s="16" customFormat="1" x14ac:dyDescent="0.2"/>
    <row r="4788" s="16" customFormat="1" x14ac:dyDescent="0.2"/>
    <row r="4789" s="16" customFormat="1" x14ac:dyDescent="0.2"/>
    <row r="4790" s="16" customFormat="1" x14ac:dyDescent="0.2"/>
    <row r="4791" s="16" customFormat="1" x14ac:dyDescent="0.2"/>
    <row r="4792" s="16" customFormat="1" x14ac:dyDescent="0.2"/>
    <row r="4793" s="16" customFormat="1" x14ac:dyDescent="0.2"/>
    <row r="4794" s="16" customFormat="1" x14ac:dyDescent="0.2"/>
    <row r="4795" s="16" customFormat="1" x14ac:dyDescent="0.2"/>
    <row r="4796" s="16" customFormat="1" x14ac:dyDescent="0.2"/>
    <row r="4797" s="16" customFormat="1" x14ac:dyDescent="0.2"/>
    <row r="4798" s="16" customFormat="1" x14ac:dyDescent="0.2"/>
    <row r="4799" s="16" customFormat="1" x14ac:dyDescent="0.2"/>
    <row r="4800" s="16" customFormat="1" x14ac:dyDescent="0.2"/>
    <row r="4801" s="16" customFormat="1" x14ac:dyDescent="0.2"/>
    <row r="4802" s="16" customFormat="1" x14ac:dyDescent="0.2"/>
    <row r="4803" s="16" customFormat="1" x14ac:dyDescent="0.2"/>
    <row r="4804" s="16" customFormat="1" x14ac:dyDescent="0.2"/>
    <row r="4805" s="16" customFormat="1" x14ac:dyDescent="0.2"/>
    <row r="4806" s="16" customFormat="1" x14ac:dyDescent="0.2"/>
    <row r="4807" s="16" customFormat="1" x14ac:dyDescent="0.2"/>
    <row r="4808" s="16" customFormat="1" x14ac:dyDescent="0.2"/>
    <row r="4809" s="16" customFormat="1" x14ac:dyDescent="0.2"/>
    <row r="4810" s="16" customFormat="1" x14ac:dyDescent="0.2"/>
    <row r="4811" s="16" customFormat="1" x14ac:dyDescent="0.2"/>
    <row r="4812" s="16" customFormat="1" x14ac:dyDescent="0.2"/>
    <row r="4813" s="16" customFormat="1" x14ac:dyDescent="0.2"/>
    <row r="4814" s="16" customFormat="1" x14ac:dyDescent="0.2"/>
    <row r="4815" s="16" customFormat="1" x14ac:dyDescent="0.2"/>
    <row r="4816" s="16" customFormat="1" x14ac:dyDescent="0.2"/>
    <row r="4817" s="16" customFormat="1" x14ac:dyDescent="0.2"/>
    <row r="4818" s="16" customFormat="1" x14ac:dyDescent="0.2"/>
    <row r="4819" s="16" customFormat="1" x14ac:dyDescent="0.2"/>
    <row r="4820" s="16" customFormat="1" x14ac:dyDescent="0.2"/>
    <row r="4821" s="16" customFormat="1" x14ac:dyDescent="0.2"/>
    <row r="4822" s="16" customFormat="1" x14ac:dyDescent="0.2"/>
    <row r="4823" s="16" customFormat="1" x14ac:dyDescent="0.2"/>
    <row r="4824" s="16" customFormat="1" x14ac:dyDescent="0.2"/>
    <row r="4825" s="16" customFormat="1" x14ac:dyDescent="0.2"/>
    <row r="4826" s="16" customFormat="1" x14ac:dyDescent="0.2"/>
    <row r="4827" s="16" customFormat="1" x14ac:dyDescent="0.2"/>
    <row r="4828" s="16" customFormat="1" x14ac:dyDescent="0.2"/>
    <row r="4829" s="16" customFormat="1" x14ac:dyDescent="0.2"/>
    <row r="4830" s="16" customFormat="1" x14ac:dyDescent="0.2"/>
    <row r="4831" s="16" customFormat="1" x14ac:dyDescent="0.2"/>
    <row r="4832" s="16" customFormat="1" x14ac:dyDescent="0.2"/>
    <row r="4833" s="16" customFormat="1" x14ac:dyDescent="0.2"/>
    <row r="4834" s="16" customFormat="1" x14ac:dyDescent="0.2"/>
    <row r="4835" s="16" customFormat="1" x14ac:dyDescent="0.2"/>
    <row r="4836" s="16" customFormat="1" x14ac:dyDescent="0.2"/>
    <row r="4837" s="16" customFormat="1" x14ac:dyDescent="0.2"/>
    <row r="4838" s="16" customFormat="1" x14ac:dyDescent="0.2"/>
    <row r="4839" s="16" customFormat="1" x14ac:dyDescent="0.2"/>
    <row r="4840" s="16" customFormat="1" x14ac:dyDescent="0.2"/>
    <row r="4841" s="16" customFormat="1" x14ac:dyDescent="0.2"/>
    <row r="4842" s="16" customFormat="1" x14ac:dyDescent="0.2"/>
    <row r="4843" s="16" customFormat="1" x14ac:dyDescent="0.2"/>
    <row r="4844" s="16" customFormat="1" x14ac:dyDescent="0.2"/>
    <row r="4845" s="16" customFormat="1" x14ac:dyDescent="0.2"/>
    <row r="4846" s="16" customFormat="1" x14ac:dyDescent="0.2"/>
    <row r="4847" s="16" customFormat="1" x14ac:dyDescent="0.2"/>
    <row r="4848" s="16" customFormat="1" x14ac:dyDescent="0.2"/>
    <row r="4849" s="16" customFormat="1" x14ac:dyDescent="0.2"/>
    <row r="4850" s="16" customFormat="1" x14ac:dyDescent="0.2"/>
    <row r="4851" s="16" customFormat="1" x14ac:dyDescent="0.2"/>
    <row r="4852" s="16" customFormat="1" x14ac:dyDescent="0.2"/>
    <row r="4853" s="16" customFormat="1" x14ac:dyDescent="0.2"/>
    <row r="4854" s="16" customFormat="1" x14ac:dyDescent="0.2"/>
    <row r="4855" s="16" customFormat="1" x14ac:dyDescent="0.2"/>
    <row r="4856" s="16" customFormat="1" x14ac:dyDescent="0.2"/>
    <row r="4857" s="16" customFormat="1" x14ac:dyDescent="0.2"/>
    <row r="4858" s="16" customFormat="1" x14ac:dyDescent="0.2"/>
    <row r="4859" s="16" customFormat="1" x14ac:dyDescent="0.2"/>
    <row r="4860" s="16" customFormat="1" x14ac:dyDescent="0.2"/>
    <row r="4861" s="16" customFormat="1" x14ac:dyDescent="0.2"/>
    <row r="4862" s="16" customFormat="1" x14ac:dyDescent="0.2"/>
    <row r="4863" s="16" customFormat="1" x14ac:dyDescent="0.2"/>
    <row r="4864" s="16" customFormat="1" x14ac:dyDescent="0.2"/>
    <row r="4865" s="16" customFormat="1" x14ac:dyDescent="0.2"/>
    <row r="4866" s="16" customFormat="1" x14ac:dyDescent="0.2"/>
    <row r="4867" s="16" customFormat="1" x14ac:dyDescent="0.2"/>
    <row r="4868" s="16" customFormat="1" x14ac:dyDescent="0.2"/>
    <row r="4869" s="16" customFormat="1" x14ac:dyDescent="0.2"/>
    <row r="4870" s="16" customFormat="1" x14ac:dyDescent="0.2"/>
    <row r="4871" s="16" customFormat="1" x14ac:dyDescent="0.2"/>
    <row r="4872" s="16" customFormat="1" x14ac:dyDescent="0.2"/>
    <row r="4873" s="16" customFormat="1" x14ac:dyDescent="0.2"/>
    <row r="4874" s="16" customFormat="1" x14ac:dyDescent="0.2"/>
    <row r="4875" s="16" customFormat="1" x14ac:dyDescent="0.2"/>
    <row r="4876" s="16" customFormat="1" x14ac:dyDescent="0.2"/>
    <row r="4877" s="16" customFormat="1" x14ac:dyDescent="0.2"/>
    <row r="4878" s="16" customFormat="1" x14ac:dyDescent="0.2"/>
    <row r="4879" s="16" customFormat="1" x14ac:dyDescent="0.2"/>
    <row r="4880" s="16" customFormat="1" x14ac:dyDescent="0.2"/>
    <row r="4881" s="16" customFormat="1" x14ac:dyDescent="0.2"/>
    <row r="4882" s="16" customFormat="1" x14ac:dyDescent="0.2"/>
    <row r="4883" s="16" customFormat="1" x14ac:dyDescent="0.2"/>
    <row r="4884" s="16" customFormat="1" x14ac:dyDescent="0.2"/>
    <row r="4885" s="16" customFormat="1" x14ac:dyDescent="0.2"/>
    <row r="4886" s="16" customFormat="1" x14ac:dyDescent="0.2"/>
    <row r="4887" s="16" customFormat="1" x14ac:dyDescent="0.2"/>
    <row r="4888" s="16" customFormat="1" x14ac:dyDescent="0.2"/>
    <row r="4889" s="16" customFormat="1" x14ac:dyDescent="0.2"/>
    <row r="4890" s="16" customFormat="1" x14ac:dyDescent="0.2"/>
    <row r="4891" s="16" customFormat="1" x14ac:dyDescent="0.2"/>
    <row r="4892" s="16" customFormat="1" x14ac:dyDescent="0.2"/>
    <row r="4893" s="16" customFormat="1" x14ac:dyDescent="0.2"/>
    <row r="4894" s="16" customFormat="1" x14ac:dyDescent="0.2"/>
    <row r="4895" s="16" customFormat="1" x14ac:dyDescent="0.2"/>
    <row r="4896" s="16" customFormat="1" x14ac:dyDescent="0.2"/>
    <row r="4897" s="16" customFormat="1" x14ac:dyDescent="0.2"/>
    <row r="4898" s="16" customFormat="1" x14ac:dyDescent="0.2"/>
    <row r="4899" s="16" customFormat="1" x14ac:dyDescent="0.2"/>
    <row r="4900" s="16" customFormat="1" x14ac:dyDescent="0.2"/>
    <row r="4901" s="16" customFormat="1" x14ac:dyDescent="0.2"/>
    <row r="4902" s="16" customFormat="1" x14ac:dyDescent="0.2"/>
    <row r="4903" s="16" customFormat="1" x14ac:dyDescent="0.2"/>
    <row r="4904" s="16" customFormat="1" x14ac:dyDescent="0.2"/>
    <row r="4905" s="16" customFormat="1" x14ac:dyDescent="0.2"/>
    <row r="4906" s="16" customFormat="1" x14ac:dyDescent="0.2"/>
    <row r="4907" s="16" customFormat="1" x14ac:dyDescent="0.2"/>
    <row r="4908" s="16" customFormat="1" x14ac:dyDescent="0.2"/>
    <row r="4909" s="16" customFormat="1" x14ac:dyDescent="0.2"/>
    <row r="4910" s="16" customFormat="1" x14ac:dyDescent="0.2"/>
    <row r="4911" s="16" customFormat="1" x14ac:dyDescent="0.2"/>
    <row r="4912" s="16" customFormat="1" x14ac:dyDescent="0.2"/>
    <row r="4913" s="16" customFormat="1" x14ac:dyDescent="0.2"/>
    <row r="4914" s="16" customFormat="1" x14ac:dyDescent="0.2"/>
    <row r="4915" s="16" customFormat="1" x14ac:dyDescent="0.2"/>
    <row r="4916" s="16" customFormat="1" x14ac:dyDescent="0.2"/>
    <row r="4917" s="16" customFormat="1" x14ac:dyDescent="0.2"/>
    <row r="4918" s="16" customFormat="1" x14ac:dyDescent="0.2"/>
    <row r="4919" s="16" customFormat="1" x14ac:dyDescent="0.2"/>
    <row r="4920" s="16" customFormat="1" x14ac:dyDescent="0.2"/>
    <row r="4921" s="16" customFormat="1" x14ac:dyDescent="0.2"/>
    <row r="4922" s="16" customFormat="1" x14ac:dyDescent="0.2"/>
    <row r="4923" s="16" customFormat="1" x14ac:dyDescent="0.2"/>
    <row r="4924" s="16" customFormat="1" x14ac:dyDescent="0.2"/>
    <row r="4925" s="16" customFormat="1" x14ac:dyDescent="0.2"/>
    <row r="4926" s="16" customFormat="1" x14ac:dyDescent="0.2"/>
    <row r="4927" s="16" customFormat="1" x14ac:dyDescent="0.2"/>
    <row r="4928" s="16" customFormat="1" x14ac:dyDescent="0.2"/>
    <row r="4929" s="16" customFormat="1" x14ac:dyDescent="0.2"/>
    <row r="4930" s="16" customFormat="1" x14ac:dyDescent="0.2"/>
    <row r="4931" s="16" customFormat="1" x14ac:dyDescent="0.2"/>
    <row r="4932" s="16" customFormat="1" x14ac:dyDescent="0.2"/>
    <row r="4933" s="16" customFormat="1" x14ac:dyDescent="0.2"/>
    <row r="4934" s="16" customFormat="1" x14ac:dyDescent="0.2"/>
    <row r="4935" s="16" customFormat="1" x14ac:dyDescent="0.2"/>
    <row r="4936" s="16" customFormat="1" x14ac:dyDescent="0.2"/>
    <row r="4937" s="16" customFormat="1" x14ac:dyDescent="0.2"/>
    <row r="4938" s="16" customFormat="1" x14ac:dyDescent="0.2"/>
    <row r="4939" s="16" customFormat="1" x14ac:dyDescent="0.2"/>
    <row r="4940" s="16" customFormat="1" x14ac:dyDescent="0.2"/>
    <row r="4941" s="16" customFormat="1" x14ac:dyDescent="0.2"/>
    <row r="4942" s="16" customFormat="1" x14ac:dyDescent="0.2"/>
    <row r="4943" s="16" customFormat="1" x14ac:dyDescent="0.2"/>
    <row r="4944" s="16" customFormat="1" x14ac:dyDescent="0.2"/>
    <row r="4945" s="16" customFormat="1" x14ac:dyDescent="0.2"/>
    <row r="4946" s="16" customFormat="1" x14ac:dyDescent="0.2"/>
    <row r="4947" s="16" customFormat="1" x14ac:dyDescent="0.2"/>
    <row r="4948" s="16" customFormat="1" x14ac:dyDescent="0.2"/>
    <row r="4949" s="16" customFormat="1" x14ac:dyDescent="0.2"/>
    <row r="4950" s="16" customFormat="1" x14ac:dyDescent="0.2"/>
    <row r="4951" s="16" customFormat="1" x14ac:dyDescent="0.2"/>
    <row r="4952" s="16" customFormat="1" x14ac:dyDescent="0.2"/>
    <row r="4953" s="16" customFormat="1" x14ac:dyDescent="0.2"/>
    <row r="4954" s="16" customFormat="1" x14ac:dyDescent="0.2"/>
    <row r="4955" s="16" customFormat="1" x14ac:dyDescent="0.2"/>
    <row r="4956" s="16" customFormat="1" x14ac:dyDescent="0.2"/>
    <row r="4957" s="16" customFormat="1" x14ac:dyDescent="0.2"/>
    <row r="4958" s="16" customFormat="1" x14ac:dyDescent="0.2"/>
    <row r="4959" s="16" customFormat="1" x14ac:dyDescent="0.2"/>
    <row r="4960" s="16" customFormat="1" x14ac:dyDescent="0.2"/>
    <row r="4961" s="16" customFormat="1" x14ac:dyDescent="0.2"/>
    <row r="4962" s="16" customFormat="1" x14ac:dyDescent="0.2"/>
    <row r="4963" s="16" customFormat="1" x14ac:dyDescent="0.2"/>
    <row r="4964" s="16" customFormat="1" x14ac:dyDescent="0.2"/>
    <row r="4965" s="16" customFormat="1" x14ac:dyDescent="0.2"/>
    <row r="4966" s="16" customFormat="1" x14ac:dyDescent="0.2"/>
    <row r="4967" s="16" customFormat="1" x14ac:dyDescent="0.2"/>
    <row r="4968" s="16" customFormat="1" x14ac:dyDescent="0.2"/>
    <row r="4969" s="16" customFormat="1" x14ac:dyDescent="0.2"/>
    <row r="4970" s="16" customFormat="1" x14ac:dyDescent="0.2"/>
    <row r="4971" s="16" customFormat="1" x14ac:dyDescent="0.2"/>
    <row r="4972" s="16" customFormat="1" x14ac:dyDescent="0.2"/>
    <row r="4973" s="16" customFormat="1" x14ac:dyDescent="0.2"/>
    <row r="4974" s="16" customFormat="1" x14ac:dyDescent="0.2"/>
    <row r="4975" s="16" customFormat="1" x14ac:dyDescent="0.2"/>
    <row r="4976" s="16" customFormat="1" x14ac:dyDescent="0.2"/>
    <row r="4977" s="16" customFormat="1" x14ac:dyDescent="0.2"/>
    <row r="4978" s="16" customFormat="1" x14ac:dyDescent="0.2"/>
    <row r="4979" s="16" customFormat="1" x14ac:dyDescent="0.2"/>
    <row r="4980" s="16" customFormat="1" x14ac:dyDescent="0.2"/>
    <row r="4981" s="16" customFormat="1" x14ac:dyDescent="0.2"/>
    <row r="4982" s="16" customFormat="1" x14ac:dyDescent="0.2"/>
    <row r="4983" s="16" customFormat="1" x14ac:dyDescent="0.2"/>
    <row r="4984" s="16" customFormat="1" x14ac:dyDescent="0.2"/>
    <row r="4985" s="16" customFormat="1" x14ac:dyDescent="0.2"/>
    <row r="4986" s="16" customFormat="1" x14ac:dyDescent="0.2"/>
    <row r="4987" s="16" customFormat="1" x14ac:dyDescent="0.2"/>
    <row r="4988" s="16" customFormat="1" x14ac:dyDescent="0.2"/>
    <row r="4989" s="16" customFormat="1" x14ac:dyDescent="0.2"/>
    <row r="4990" s="16" customFormat="1" x14ac:dyDescent="0.2"/>
    <row r="4991" s="16" customFormat="1" x14ac:dyDescent="0.2"/>
    <row r="4992" s="16" customFormat="1" x14ac:dyDescent="0.2"/>
    <row r="4993" s="16" customFormat="1" x14ac:dyDescent="0.2"/>
    <row r="4994" s="16" customFormat="1" x14ac:dyDescent="0.2"/>
    <row r="4995" s="16" customFormat="1" x14ac:dyDescent="0.2"/>
    <row r="4996" s="16" customFormat="1" x14ac:dyDescent="0.2"/>
    <row r="4997" s="16" customFormat="1" x14ac:dyDescent="0.2"/>
    <row r="4998" s="16" customFormat="1" x14ac:dyDescent="0.2"/>
    <row r="4999" s="16" customFormat="1" x14ac:dyDescent="0.2"/>
    <row r="5000" s="16" customFormat="1" x14ac:dyDescent="0.2"/>
    <row r="5001" s="16" customFormat="1" x14ac:dyDescent="0.2"/>
    <row r="5002" s="16" customFormat="1" x14ac:dyDescent="0.2"/>
    <row r="5003" s="16" customFormat="1" x14ac:dyDescent="0.2"/>
    <row r="5004" s="16" customFormat="1" x14ac:dyDescent="0.2"/>
    <row r="5005" s="16" customFormat="1" x14ac:dyDescent="0.2"/>
    <row r="5006" s="16" customFormat="1" x14ac:dyDescent="0.2"/>
    <row r="5007" s="16" customFormat="1" x14ac:dyDescent="0.2"/>
    <row r="5008" s="16" customFormat="1" x14ac:dyDescent="0.2"/>
    <row r="5009" s="16" customFormat="1" x14ac:dyDescent="0.2"/>
    <row r="5010" s="16" customFormat="1" x14ac:dyDescent="0.2"/>
    <row r="5011" s="16" customFormat="1" x14ac:dyDescent="0.2"/>
    <row r="5012" s="16" customFormat="1" x14ac:dyDescent="0.2"/>
    <row r="5013" s="16" customFormat="1" x14ac:dyDescent="0.2"/>
    <row r="5014" s="16" customFormat="1" x14ac:dyDescent="0.2"/>
    <row r="5015" s="16" customFormat="1" x14ac:dyDescent="0.2"/>
    <row r="5016" s="16" customFormat="1" x14ac:dyDescent="0.2"/>
    <row r="5017" s="16" customFormat="1" x14ac:dyDescent="0.2"/>
    <row r="5018" s="16" customFormat="1" x14ac:dyDescent="0.2"/>
    <row r="5019" s="16" customFormat="1" x14ac:dyDescent="0.2"/>
    <row r="5020" s="16" customFormat="1" x14ac:dyDescent="0.2"/>
    <row r="5021" s="16" customFormat="1" x14ac:dyDescent="0.2"/>
    <row r="5022" s="16" customFormat="1" x14ac:dyDescent="0.2"/>
    <row r="5023" s="16" customFormat="1" x14ac:dyDescent="0.2"/>
    <row r="5024" s="16" customFormat="1" x14ac:dyDescent="0.2"/>
    <row r="5025" s="16" customFormat="1" x14ac:dyDescent="0.2"/>
    <row r="5026" s="16" customFormat="1" x14ac:dyDescent="0.2"/>
    <row r="5027" s="16" customFormat="1" x14ac:dyDescent="0.2"/>
    <row r="5028" s="16" customFormat="1" x14ac:dyDescent="0.2"/>
    <row r="5029" s="16" customFormat="1" x14ac:dyDescent="0.2"/>
    <row r="5030" s="16" customFormat="1" x14ac:dyDescent="0.2"/>
    <row r="5031" s="16" customFormat="1" x14ac:dyDescent="0.2"/>
    <row r="5032" s="16" customFormat="1" x14ac:dyDescent="0.2"/>
    <row r="5033" s="16" customFormat="1" x14ac:dyDescent="0.2"/>
    <row r="5034" s="16" customFormat="1" x14ac:dyDescent="0.2"/>
    <row r="5035" s="16" customFormat="1" x14ac:dyDescent="0.2"/>
    <row r="5036" s="16" customFormat="1" x14ac:dyDescent="0.2"/>
    <row r="5037" s="16" customFormat="1" x14ac:dyDescent="0.2"/>
    <row r="5038" s="16" customFormat="1" x14ac:dyDescent="0.2"/>
    <row r="5039" s="16" customFormat="1" x14ac:dyDescent="0.2"/>
    <row r="5040" s="16" customFormat="1" x14ac:dyDescent="0.2"/>
    <row r="5041" s="16" customFormat="1" x14ac:dyDescent="0.2"/>
    <row r="5042" s="16" customFormat="1" x14ac:dyDescent="0.2"/>
    <row r="5043" s="16" customFormat="1" x14ac:dyDescent="0.2"/>
    <row r="5044" s="16" customFormat="1" x14ac:dyDescent="0.2"/>
    <row r="5045" s="16" customFormat="1" x14ac:dyDescent="0.2"/>
    <row r="5046" s="16" customFormat="1" x14ac:dyDescent="0.2"/>
    <row r="5047" s="16" customFormat="1" x14ac:dyDescent="0.2"/>
    <row r="5048" s="16" customFormat="1" x14ac:dyDescent="0.2"/>
    <row r="5049" s="16" customFormat="1" x14ac:dyDescent="0.2"/>
    <row r="5050" s="16" customFormat="1" x14ac:dyDescent="0.2"/>
    <row r="5051" s="16" customFormat="1" x14ac:dyDescent="0.2"/>
    <row r="5052" s="16" customFormat="1" x14ac:dyDescent="0.2"/>
    <row r="5053" s="16" customFormat="1" x14ac:dyDescent="0.2"/>
    <row r="5054" s="16" customFormat="1" x14ac:dyDescent="0.2"/>
    <row r="5055" s="16" customFormat="1" x14ac:dyDescent="0.2"/>
    <row r="5056" s="16" customFormat="1" x14ac:dyDescent="0.2"/>
    <row r="5057" s="16" customFormat="1" x14ac:dyDescent="0.2"/>
    <row r="5058" s="16" customFormat="1" x14ac:dyDescent="0.2"/>
    <row r="5059" s="16" customFormat="1" x14ac:dyDescent="0.2"/>
    <row r="5060" s="16" customFormat="1" x14ac:dyDescent="0.2"/>
    <row r="5061" s="16" customFormat="1" x14ac:dyDescent="0.2"/>
    <row r="5062" s="16" customFormat="1" x14ac:dyDescent="0.2"/>
    <row r="5063" s="16" customFormat="1" x14ac:dyDescent="0.2"/>
    <row r="5064" s="16" customFormat="1" x14ac:dyDescent="0.2"/>
    <row r="5065" s="16" customFormat="1" x14ac:dyDescent="0.2"/>
    <row r="5066" s="16" customFormat="1" x14ac:dyDescent="0.2"/>
    <row r="5067" s="16" customFormat="1" x14ac:dyDescent="0.2"/>
    <row r="5068" s="16" customFormat="1" x14ac:dyDescent="0.2"/>
    <row r="5069" s="16" customFormat="1" x14ac:dyDescent="0.2"/>
    <row r="5070" s="16" customFormat="1" x14ac:dyDescent="0.2"/>
    <row r="5071" s="16" customFormat="1" x14ac:dyDescent="0.2"/>
    <row r="5072" s="16" customFormat="1" x14ac:dyDescent="0.2"/>
    <row r="5073" s="16" customFormat="1" x14ac:dyDescent="0.2"/>
    <row r="5074" s="16" customFormat="1" x14ac:dyDescent="0.2"/>
    <row r="5075" s="16" customFormat="1" x14ac:dyDescent="0.2"/>
    <row r="5076" s="16" customFormat="1" x14ac:dyDescent="0.2"/>
    <row r="5077" s="16" customFormat="1" x14ac:dyDescent="0.2"/>
    <row r="5078" s="16" customFormat="1" x14ac:dyDescent="0.2"/>
    <row r="5079" s="16" customFormat="1" x14ac:dyDescent="0.2"/>
    <row r="5080" s="16" customFormat="1" x14ac:dyDescent="0.2"/>
    <row r="5081" s="16" customFormat="1" x14ac:dyDescent="0.2"/>
    <row r="5082" s="16" customFormat="1" x14ac:dyDescent="0.2"/>
    <row r="5083" s="16" customFormat="1" x14ac:dyDescent="0.2"/>
    <row r="5084" s="16" customFormat="1" x14ac:dyDescent="0.2"/>
    <row r="5085" s="16" customFormat="1" x14ac:dyDescent="0.2"/>
    <row r="5086" s="16" customFormat="1" x14ac:dyDescent="0.2"/>
    <row r="5087" s="16" customFormat="1" x14ac:dyDescent="0.2"/>
    <row r="5088" s="16" customFormat="1" x14ac:dyDescent="0.2"/>
    <row r="5089" s="16" customFormat="1" x14ac:dyDescent="0.2"/>
    <row r="5090" s="16" customFormat="1" x14ac:dyDescent="0.2"/>
    <row r="5091" s="16" customFormat="1" x14ac:dyDescent="0.2"/>
    <row r="5092" s="16" customFormat="1" x14ac:dyDescent="0.2"/>
    <row r="5093" s="16" customFormat="1" x14ac:dyDescent="0.2"/>
    <row r="5094" s="16" customFormat="1" x14ac:dyDescent="0.2"/>
    <row r="5095" s="16" customFormat="1" x14ac:dyDescent="0.2"/>
    <row r="5096" s="16" customFormat="1" x14ac:dyDescent="0.2"/>
    <row r="5097" s="16" customFormat="1" x14ac:dyDescent="0.2"/>
    <row r="5098" s="16" customFormat="1" x14ac:dyDescent="0.2"/>
    <row r="5099" s="16" customFormat="1" x14ac:dyDescent="0.2"/>
    <row r="5100" s="16" customFormat="1" x14ac:dyDescent="0.2"/>
    <row r="5101" s="16" customFormat="1" x14ac:dyDescent="0.2"/>
    <row r="5102" s="16" customFormat="1" x14ac:dyDescent="0.2"/>
    <row r="5103" s="16" customFormat="1" x14ac:dyDescent="0.2"/>
    <row r="5104" s="16" customFormat="1" x14ac:dyDescent="0.2"/>
    <row r="5105" s="16" customFormat="1" x14ac:dyDescent="0.2"/>
    <row r="5106" s="16" customFormat="1" x14ac:dyDescent="0.2"/>
    <row r="5107" s="16" customFormat="1" x14ac:dyDescent="0.2"/>
    <row r="5108" s="16" customFormat="1" x14ac:dyDescent="0.2"/>
    <row r="5109" s="16" customFormat="1" x14ac:dyDescent="0.2"/>
    <row r="5110" s="16" customFormat="1" x14ac:dyDescent="0.2"/>
    <row r="5111" s="16" customFormat="1" x14ac:dyDescent="0.2"/>
    <row r="5112" s="16" customFormat="1" x14ac:dyDescent="0.2"/>
    <row r="5113" s="16" customFormat="1" x14ac:dyDescent="0.2"/>
    <row r="5114" s="16" customFormat="1" x14ac:dyDescent="0.2"/>
    <row r="5115" s="16" customFormat="1" x14ac:dyDescent="0.2"/>
    <row r="5116" s="16" customFormat="1" x14ac:dyDescent="0.2"/>
    <row r="5117" s="16" customFormat="1" x14ac:dyDescent="0.2"/>
    <row r="5118" s="16" customFormat="1" x14ac:dyDescent="0.2"/>
    <row r="5119" s="16" customFormat="1" x14ac:dyDescent="0.2"/>
    <row r="5120" s="16" customFormat="1" x14ac:dyDescent="0.2"/>
    <row r="5121" s="16" customFormat="1" x14ac:dyDescent="0.2"/>
    <row r="5122" s="16" customFormat="1" x14ac:dyDescent="0.2"/>
    <row r="5123" s="16" customFormat="1" x14ac:dyDescent="0.2"/>
    <row r="5124" s="16" customFormat="1" x14ac:dyDescent="0.2"/>
    <row r="5125" s="16" customFormat="1" x14ac:dyDescent="0.2"/>
    <row r="5126" s="16" customFormat="1" x14ac:dyDescent="0.2"/>
    <row r="5127" s="16" customFormat="1" x14ac:dyDescent="0.2"/>
    <row r="5128" s="16" customFormat="1" x14ac:dyDescent="0.2"/>
    <row r="5129" s="16" customFormat="1" x14ac:dyDescent="0.2"/>
    <row r="5130" s="16" customFormat="1" x14ac:dyDescent="0.2"/>
    <row r="5131" s="16" customFormat="1" x14ac:dyDescent="0.2"/>
    <row r="5132" s="16" customFormat="1" x14ac:dyDescent="0.2"/>
    <row r="5133" s="16" customFormat="1" x14ac:dyDescent="0.2"/>
    <row r="5134" s="16" customFormat="1" x14ac:dyDescent="0.2"/>
    <row r="5135" s="16" customFormat="1" x14ac:dyDescent="0.2"/>
    <row r="5136" s="16" customFormat="1" x14ac:dyDescent="0.2"/>
    <row r="5137" s="16" customFormat="1" x14ac:dyDescent="0.2"/>
    <row r="5138" s="16" customFormat="1" x14ac:dyDescent="0.2"/>
    <row r="5139" s="16" customFormat="1" x14ac:dyDescent="0.2"/>
    <row r="5140" s="16" customFormat="1" x14ac:dyDescent="0.2"/>
    <row r="5141" s="16" customFormat="1" x14ac:dyDescent="0.2"/>
    <row r="5142" s="16" customFormat="1" x14ac:dyDescent="0.2"/>
    <row r="5143" s="16" customFormat="1" x14ac:dyDescent="0.2"/>
    <row r="5144" s="16" customFormat="1" x14ac:dyDescent="0.2"/>
    <row r="5145" s="16" customFormat="1" x14ac:dyDescent="0.2"/>
    <row r="5146" s="16" customFormat="1" x14ac:dyDescent="0.2"/>
    <row r="5147" s="16" customFormat="1" x14ac:dyDescent="0.2"/>
    <row r="5148" s="16" customFormat="1" x14ac:dyDescent="0.2"/>
    <row r="5149" s="16" customFormat="1" x14ac:dyDescent="0.2"/>
    <row r="5150" s="16" customFormat="1" x14ac:dyDescent="0.2"/>
    <row r="5151" s="16" customFormat="1" x14ac:dyDescent="0.2"/>
    <row r="5152" s="16" customFormat="1" x14ac:dyDescent="0.2"/>
    <row r="5153" s="16" customFormat="1" x14ac:dyDescent="0.2"/>
    <row r="5154" s="16" customFormat="1" x14ac:dyDescent="0.2"/>
    <row r="5155" s="16" customFormat="1" x14ac:dyDescent="0.2"/>
    <row r="5156" s="16" customFormat="1" x14ac:dyDescent="0.2"/>
    <row r="5157" s="16" customFormat="1" x14ac:dyDescent="0.2"/>
    <row r="5158" s="16" customFormat="1" x14ac:dyDescent="0.2"/>
    <row r="5159" s="16" customFormat="1" x14ac:dyDescent="0.2"/>
    <row r="5160" s="16" customFormat="1" x14ac:dyDescent="0.2"/>
    <row r="5161" s="16" customFormat="1" x14ac:dyDescent="0.2"/>
    <row r="5162" s="16" customFormat="1" x14ac:dyDescent="0.2"/>
    <row r="5163" s="16" customFormat="1" x14ac:dyDescent="0.2"/>
    <row r="5164" s="16" customFormat="1" x14ac:dyDescent="0.2"/>
    <row r="5165" s="16" customFormat="1" x14ac:dyDescent="0.2"/>
    <row r="5166" s="16" customFormat="1" x14ac:dyDescent="0.2"/>
    <row r="5167" s="16" customFormat="1" x14ac:dyDescent="0.2"/>
    <row r="5168" s="16" customFormat="1" x14ac:dyDescent="0.2"/>
    <row r="5169" s="16" customFormat="1" x14ac:dyDescent="0.2"/>
    <row r="5170" s="16" customFormat="1" x14ac:dyDescent="0.2"/>
    <row r="5171" s="16" customFormat="1" x14ac:dyDescent="0.2"/>
    <row r="5172" s="16" customFormat="1" x14ac:dyDescent="0.2"/>
    <row r="5173" s="16" customFormat="1" x14ac:dyDescent="0.2"/>
    <row r="5174" s="16" customFormat="1" x14ac:dyDescent="0.2"/>
    <row r="5175" s="16" customFormat="1" x14ac:dyDescent="0.2"/>
    <row r="5176" s="16" customFormat="1" x14ac:dyDescent="0.2"/>
    <row r="5177" s="16" customFormat="1" x14ac:dyDescent="0.2"/>
    <row r="5178" s="16" customFormat="1" x14ac:dyDescent="0.2"/>
    <row r="5179" s="16" customFormat="1" x14ac:dyDescent="0.2"/>
    <row r="5180" s="16" customFormat="1" x14ac:dyDescent="0.2"/>
    <row r="5181" s="16" customFormat="1" x14ac:dyDescent="0.2"/>
    <row r="5182" s="16" customFormat="1" x14ac:dyDescent="0.2"/>
    <row r="5183" s="16" customFormat="1" x14ac:dyDescent="0.2"/>
    <row r="5184" s="16" customFormat="1" x14ac:dyDescent="0.2"/>
    <row r="5185" s="16" customFormat="1" x14ac:dyDescent="0.2"/>
    <row r="5186" s="16" customFormat="1" x14ac:dyDescent="0.2"/>
    <row r="5187" s="16" customFormat="1" x14ac:dyDescent="0.2"/>
    <row r="5188" s="16" customFormat="1" x14ac:dyDescent="0.2"/>
    <row r="5189" s="16" customFormat="1" x14ac:dyDescent="0.2"/>
    <row r="5190" s="16" customFormat="1" x14ac:dyDescent="0.2"/>
    <row r="5191" s="16" customFormat="1" x14ac:dyDescent="0.2"/>
    <row r="5192" s="16" customFormat="1" x14ac:dyDescent="0.2"/>
    <row r="5193" s="16" customFormat="1" x14ac:dyDescent="0.2"/>
    <row r="5194" s="16" customFormat="1" x14ac:dyDescent="0.2"/>
    <row r="5195" s="16" customFormat="1" x14ac:dyDescent="0.2"/>
    <row r="5196" s="16" customFormat="1" x14ac:dyDescent="0.2"/>
    <row r="5197" s="16" customFormat="1" x14ac:dyDescent="0.2"/>
    <row r="5198" s="16" customFormat="1" x14ac:dyDescent="0.2"/>
    <row r="5199" s="16" customFormat="1" x14ac:dyDescent="0.2"/>
    <row r="5200" s="16" customFormat="1" x14ac:dyDescent="0.2"/>
    <row r="5201" s="16" customFormat="1" x14ac:dyDescent="0.2"/>
    <row r="5202" s="16" customFormat="1" x14ac:dyDescent="0.2"/>
    <row r="5203" s="16" customFormat="1" x14ac:dyDescent="0.2"/>
    <row r="5204" s="16" customFormat="1" x14ac:dyDescent="0.2"/>
    <row r="5205" s="16" customFormat="1" x14ac:dyDescent="0.2"/>
    <row r="5206" s="16" customFormat="1" x14ac:dyDescent="0.2"/>
    <row r="5207" s="16" customFormat="1" x14ac:dyDescent="0.2"/>
    <row r="5208" s="16" customFormat="1" x14ac:dyDescent="0.2"/>
    <row r="5209" s="16" customFormat="1" x14ac:dyDescent="0.2"/>
    <row r="5210" s="16" customFormat="1" x14ac:dyDescent="0.2"/>
    <row r="5211" s="16" customFormat="1" x14ac:dyDescent="0.2"/>
    <row r="5212" s="16" customFormat="1" x14ac:dyDescent="0.2"/>
    <row r="5213" s="16" customFormat="1" x14ac:dyDescent="0.2"/>
    <row r="5214" s="16" customFormat="1" x14ac:dyDescent="0.2"/>
    <row r="5215" s="16" customFormat="1" x14ac:dyDescent="0.2"/>
    <row r="5216" s="16" customFormat="1" x14ac:dyDescent="0.2"/>
    <row r="5217" s="16" customFormat="1" x14ac:dyDescent="0.2"/>
    <row r="5218" s="16" customFormat="1" x14ac:dyDescent="0.2"/>
    <row r="5219" s="16" customFormat="1" x14ac:dyDescent="0.2"/>
    <row r="5220" s="16" customFormat="1" x14ac:dyDescent="0.2"/>
    <row r="5221" s="16" customFormat="1" x14ac:dyDescent="0.2"/>
    <row r="5222" s="16" customFormat="1" x14ac:dyDescent="0.2"/>
    <row r="5223" s="16" customFormat="1" x14ac:dyDescent="0.2"/>
    <row r="5224" s="16" customFormat="1" x14ac:dyDescent="0.2"/>
    <row r="5225" s="16" customFormat="1" x14ac:dyDescent="0.2"/>
    <row r="5226" s="16" customFormat="1" x14ac:dyDescent="0.2"/>
    <row r="5227" s="16" customFormat="1" x14ac:dyDescent="0.2"/>
    <row r="5228" s="16" customFormat="1" x14ac:dyDescent="0.2"/>
    <row r="5229" s="16" customFormat="1" x14ac:dyDescent="0.2"/>
    <row r="5230" s="16" customFormat="1" x14ac:dyDescent="0.2"/>
    <row r="5231" s="16" customFormat="1" x14ac:dyDescent="0.2"/>
    <row r="5232" s="16" customFormat="1" x14ac:dyDescent="0.2"/>
    <row r="5233" s="16" customFormat="1" x14ac:dyDescent="0.2"/>
    <row r="5234" s="16" customFormat="1" x14ac:dyDescent="0.2"/>
    <row r="5235" s="16" customFormat="1" x14ac:dyDescent="0.2"/>
    <row r="5236" s="16" customFormat="1" x14ac:dyDescent="0.2"/>
    <row r="5237" s="16" customFormat="1" x14ac:dyDescent="0.2"/>
    <row r="5238" s="16" customFormat="1" x14ac:dyDescent="0.2"/>
    <row r="5239" s="16" customFormat="1" x14ac:dyDescent="0.2"/>
    <row r="5240" s="16" customFormat="1" x14ac:dyDescent="0.2"/>
    <row r="5241" s="16" customFormat="1" x14ac:dyDescent="0.2"/>
    <row r="5242" s="16" customFormat="1" x14ac:dyDescent="0.2"/>
    <row r="5243" s="16" customFormat="1" x14ac:dyDescent="0.2"/>
    <row r="5244" s="16" customFormat="1" x14ac:dyDescent="0.2"/>
    <row r="5245" s="16" customFormat="1" x14ac:dyDescent="0.2"/>
    <row r="5246" s="16" customFormat="1" x14ac:dyDescent="0.2"/>
    <row r="5247" s="16" customFormat="1" x14ac:dyDescent="0.2"/>
    <row r="5248" s="16" customFormat="1" x14ac:dyDescent="0.2"/>
    <row r="5249" s="16" customFormat="1" x14ac:dyDescent="0.2"/>
    <row r="5250" s="16" customFormat="1" x14ac:dyDescent="0.2"/>
    <row r="5251" s="16" customFormat="1" x14ac:dyDescent="0.2"/>
    <row r="5252" s="16" customFormat="1" x14ac:dyDescent="0.2"/>
    <row r="5253" s="16" customFormat="1" x14ac:dyDescent="0.2"/>
    <row r="5254" s="16" customFormat="1" x14ac:dyDescent="0.2"/>
    <row r="5255" s="16" customFormat="1" x14ac:dyDescent="0.2"/>
    <row r="5256" s="16" customFormat="1" x14ac:dyDescent="0.2"/>
    <row r="5257" s="16" customFormat="1" x14ac:dyDescent="0.2"/>
    <row r="5258" s="16" customFormat="1" x14ac:dyDescent="0.2"/>
    <row r="5259" s="16" customFormat="1" x14ac:dyDescent="0.2"/>
    <row r="5260" s="16" customFormat="1" x14ac:dyDescent="0.2"/>
    <row r="5261" s="16" customFormat="1" x14ac:dyDescent="0.2"/>
    <row r="5262" s="16" customFormat="1" x14ac:dyDescent="0.2"/>
    <row r="5263" s="16" customFormat="1" x14ac:dyDescent="0.2"/>
    <row r="5264" s="16" customFormat="1" x14ac:dyDescent="0.2"/>
    <row r="5265" s="16" customFormat="1" x14ac:dyDescent="0.2"/>
    <row r="5266" s="16" customFormat="1" x14ac:dyDescent="0.2"/>
    <row r="5267" s="16" customFormat="1" x14ac:dyDescent="0.2"/>
    <row r="5268" s="16" customFormat="1" x14ac:dyDescent="0.2"/>
    <row r="5269" s="16" customFormat="1" x14ac:dyDescent="0.2"/>
    <row r="5270" s="16" customFormat="1" x14ac:dyDescent="0.2"/>
    <row r="5271" s="16" customFormat="1" x14ac:dyDescent="0.2"/>
    <row r="5272" s="16" customFormat="1" x14ac:dyDescent="0.2"/>
    <row r="5273" s="16" customFormat="1" x14ac:dyDescent="0.2"/>
    <row r="5274" s="16" customFormat="1" x14ac:dyDescent="0.2"/>
    <row r="5275" s="16" customFormat="1" x14ac:dyDescent="0.2"/>
    <row r="5276" s="16" customFormat="1" x14ac:dyDescent="0.2"/>
    <row r="5277" s="16" customFormat="1" x14ac:dyDescent="0.2"/>
    <row r="5278" s="16" customFormat="1" x14ac:dyDescent="0.2"/>
    <row r="5279" s="16" customFormat="1" x14ac:dyDescent="0.2"/>
    <row r="5280" s="16" customFormat="1" x14ac:dyDescent="0.2"/>
    <row r="5281" s="16" customFormat="1" x14ac:dyDescent="0.2"/>
    <row r="5282" s="16" customFormat="1" x14ac:dyDescent="0.2"/>
    <row r="5283" s="16" customFormat="1" x14ac:dyDescent="0.2"/>
    <row r="5284" s="16" customFormat="1" x14ac:dyDescent="0.2"/>
    <row r="5285" s="16" customFormat="1" x14ac:dyDescent="0.2"/>
    <row r="5286" s="16" customFormat="1" x14ac:dyDescent="0.2"/>
    <row r="5287" s="16" customFormat="1" x14ac:dyDescent="0.2"/>
    <row r="5288" s="16" customFormat="1" x14ac:dyDescent="0.2"/>
    <row r="5289" s="16" customFormat="1" x14ac:dyDescent="0.2"/>
    <row r="5290" s="16" customFormat="1" x14ac:dyDescent="0.2"/>
    <row r="5291" s="16" customFormat="1" x14ac:dyDescent="0.2"/>
    <row r="5292" s="16" customFormat="1" x14ac:dyDescent="0.2"/>
    <row r="5293" s="16" customFormat="1" x14ac:dyDescent="0.2"/>
    <row r="5294" s="16" customFormat="1" x14ac:dyDescent="0.2"/>
    <row r="5295" s="16" customFormat="1" x14ac:dyDescent="0.2"/>
    <row r="5296" s="16" customFormat="1" x14ac:dyDescent="0.2"/>
    <row r="5297" s="16" customFormat="1" x14ac:dyDescent="0.2"/>
    <row r="5298" s="16" customFormat="1" x14ac:dyDescent="0.2"/>
    <row r="5299" s="16" customFormat="1" x14ac:dyDescent="0.2"/>
    <row r="5300" s="16" customFormat="1" x14ac:dyDescent="0.2"/>
    <row r="5301" s="16" customFormat="1" x14ac:dyDescent="0.2"/>
    <row r="5302" s="16" customFormat="1" x14ac:dyDescent="0.2"/>
    <row r="5303" s="16" customFormat="1" x14ac:dyDescent="0.2"/>
    <row r="5304" s="16" customFormat="1" x14ac:dyDescent="0.2"/>
    <row r="5305" s="16" customFormat="1" x14ac:dyDescent="0.2"/>
    <row r="5306" s="16" customFormat="1" x14ac:dyDescent="0.2"/>
    <row r="5307" s="16" customFormat="1" x14ac:dyDescent="0.2"/>
    <row r="5308" s="16" customFormat="1" x14ac:dyDescent="0.2"/>
    <row r="5309" s="16" customFormat="1" x14ac:dyDescent="0.2"/>
    <row r="5310" s="16" customFormat="1" x14ac:dyDescent="0.2"/>
    <row r="5311" s="16" customFormat="1" x14ac:dyDescent="0.2"/>
    <row r="5312" s="16" customFormat="1" x14ac:dyDescent="0.2"/>
    <row r="5313" s="16" customFormat="1" x14ac:dyDescent="0.2"/>
    <row r="5314" s="16" customFormat="1" x14ac:dyDescent="0.2"/>
    <row r="5315" s="16" customFormat="1" x14ac:dyDescent="0.2"/>
    <row r="5316" s="16" customFormat="1" x14ac:dyDescent="0.2"/>
    <row r="5317" s="16" customFormat="1" x14ac:dyDescent="0.2"/>
    <row r="5318" s="16" customFormat="1" x14ac:dyDescent="0.2"/>
    <row r="5319" s="16" customFormat="1" x14ac:dyDescent="0.2"/>
    <row r="5320" s="16" customFormat="1" x14ac:dyDescent="0.2"/>
    <row r="5321" s="16" customFormat="1" x14ac:dyDescent="0.2"/>
    <row r="5322" s="16" customFormat="1" x14ac:dyDescent="0.2"/>
    <row r="5323" s="16" customFormat="1" x14ac:dyDescent="0.2"/>
    <row r="5324" s="16" customFormat="1" x14ac:dyDescent="0.2"/>
    <row r="5325" s="16" customFormat="1" x14ac:dyDescent="0.2"/>
    <row r="5326" s="16" customFormat="1" x14ac:dyDescent="0.2"/>
    <row r="5327" s="16" customFormat="1" x14ac:dyDescent="0.2"/>
    <row r="5328" s="16" customFormat="1" x14ac:dyDescent="0.2"/>
    <row r="5329" s="16" customFormat="1" x14ac:dyDescent="0.2"/>
    <row r="5330" s="16" customFormat="1" x14ac:dyDescent="0.2"/>
    <row r="5331" s="16" customFormat="1" x14ac:dyDescent="0.2"/>
    <row r="5332" s="16" customFormat="1" x14ac:dyDescent="0.2"/>
    <row r="5333" s="16" customFormat="1" x14ac:dyDescent="0.2"/>
    <row r="5334" s="16" customFormat="1" x14ac:dyDescent="0.2"/>
    <row r="5335" s="16" customFormat="1" x14ac:dyDescent="0.2"/>
    <row r="5336" s="16" customFormat="1" x14ac:dyDescent="0.2"/>
    <row r="5337" s="16" customFormat="1" x14ac:dyDescent="0.2"/>
    <row r="5338" s="16" customFormat="1" x14ac:dyDescent="0.2"/>
    <row r="5339" s="16" customFormat="1" x14ac:dyDescent="0.2"/>
    <row r="5340" s="16" customFormat="1" x14ac:dyDescent="0.2"/>
    <row r="5341" s="16" customFormat="1" x14ac:dyDescent="0.2"/>
    <row r="5342" s="16" customFormat="1" x14ac:dyDescent="0.2"/>
    <row r="5343" s="16" customFormat="1" x14ac:dyDescent="0.2"/>
    <row r="5344" s="16" customFormat="1" x14ac:dyDescent="0.2"/>
    <row r="5345" s="16" customFormat="1" x14ac:dyDescent="0.2"/>
    <row r="5346" s="16" customFormat="1" x14ac:dyDescent="0.2"/>
    <row r="5347" s="16" customFormat="1" x14ac:dyDescent="0.2"/>
    <row r="5348" s="16" customFormat="1" x14ac:dyDescent="0.2"/>
    <row r="5349" s="16" customFormat="1" x14ac:dyDescent="0.2"/>
    <row r="5350" s="16" customFormat="1" x14ac:dyDescent="0.2"/>
    <row r="5351" s="16" customFormat="1" x14ac:dyDescent="0.2"/>
    <row r="5352" s="16" customFormat="1" x14ac:dyDescent="0.2"/>
    <row r="5353" s="16" customFormat="1" x14ac:dyDescent="0.2"/>
    <row r="5354" s="16" customFormat="1" x14ac:dyDescent="0.2"/>
    <row r="5355" s="16" customFormat="1" x14ac:dyDescent="0.2"/>
    <row r="5356" s="16" customFormat="1" x14ac:dyDescent="0.2"/>
    <row r="5357" s="16" customFormat="1" x14ac:dyDescent="0.2"/>
    <row r="5358" s="16" customFormat="1" x14ac:dyDescent="0.2"/>
    <row r="5359" s="16" customFormat="1" x14ac:dyDescent="0.2"/>
    <row r="5360" s="16" customFormat="1" x14ac:dyDescent="0.2"/>
    <row r="5361" s="16" customFormat="1" x14ac:dyDescent="0.2"/>
    <row r="5362" s="16" customFormat="1" x14ac:dyDescent="0.2"/>
    <row r="5363" s="16" customFormat="1" x14ac:dyDescent="0.2"/>
    <row r="5364" s="16" customFormat="1" x14ac:dyDescent="0.2"/>
    <row r="5365" s="16" customFormat="1" x14ac:dyDescent="0.2"/>
    <row r="5366" s="16" customFormat="1" x14ac:dyDescent="0.2"/>
    <row r="5367" s="16" customFormat="1" x14ac:dyDescent="0.2"/>
    <row r="5368" s="16" customFormat="1" x14ac:dyDescent="0.2"/>
    <row r="5369" s="16" customFormat="1" x14ac:dyDescent="0.2"/>
    <row r="5370" s="16" customFormat="1" x14ac:dyDescent="0.2"/>
    <row r="5371" s="16" customFormat="1" x14ac:dyDescent="0.2"/>
    <row r="5372" s="16" customFormat="1" x14ac:dyDescent="0.2"/>
    <row r="5373" s="16" customFormat="1" x14ac:dyDescent="0.2"/>
    <row r="5374" s="16" customFormat="1" x14ac:dyDescent="0.2"/>
    <row r="5375" s="16" customFormat="1" x14ac:dyDescent="0.2"/>
    <row r="5376" s="16" customFormat="1" x14ac:dyDescent="0.2"/>
    <row r="5377" s="16" customFormat="1" x14ac:dyDescent="0.2"/>
    <row r="5378" s="16" customFormat="1" x14ac:dyDescent="0.2"/>
    <row r="5379" s="16" customFormat="1" x14ac:dyDescent="0.2"/>
    <row r="5380" s="16" customFormat="1" x14ac:dyDescent="0.2"/>
    <row r="5381" s="16" customFormat="1" x14ac:dyDescent="0.2"/>
    <row r="5382" s="16" customFormat="1" x14ac:dyDescent="0.2"/>
    <row r="5383" s="16" customFormat="1" x14ac:dyDescent="0.2"/>
    <row r="5384" s="16" customFormat="1" x14ac:dyDescent="0.2"/>
    <row r="5385" s="16" customFormat="1" x14ac:dyDescent="0.2"/>
    <row r="5386" s="16" customFormat="1" x14ac:dyDescent="0.2"/>
    <row r="5387" s="16" customFormat="1" x14ac:dyDescent="0.2"/>
    <row r="5388" s="16" customFormat="1" x14ac:dyDescent="0.2"/>
    <row r="5389" s="16" customFormat="1" x14ac:dyDescent="0.2"/>
    <row r="5390" s="16" customFormat="1" x14ac:dyDescent="0.2"/>
    <row r="5391" s="16" customFormat="1" x14ac:dyDescent="0.2"/>
    <row r="5392" s="16" customFormat="1" x14ac:dyDescent="0.2"/>
    <row r="5393" s="16" customFormat="1" x14ac:dyDescent="0.2"/>
    <row r="5394" s="16" customFormat="1" x14ac:dyDescent="0.2"/>
    <row r="5395" s="16" customFormat="1" x14ac:dyDescent="0.2"/>
    <row r="5396" s="16" customFormat="1" x14ac:dyDescent="0.2"/>
    <row r="5397" s="16" customFormat="1" x14ac:dyDescent="0.2"/>
    <row r="5398" s="16" customFormat="1" x14ac:dyDescent="0.2"/>
    <row r="5399" s="16" customFormat="1" x14ac:dyDescent="0.2"/>
    <row r="5400" s="16" customFormat="1" x14ac:dyDescent="0.2"/>
    <row r="5401" s="16" customFormat="1" x14ac:dyDescent="0.2"/>
    <row r="5402" s="16" customFormat="1" x14ac:dyDescent="0.2"/>
    <row r="5403" s="16" customFormat="1" x14ac:dyDescent="0.2"/>
    <row r="5404" s="16" customFormat="1" x14ac:dyDescent="0.2"/>
    <row r="5405" s="16" customFormat="1" x14ac:dyDescent="0.2"/>
    <row r="5406" s="16" customFormat="1" x14ac:dyDescent="0.2"/>
    <row r="5407" s="16" customFormat="1" x14ac:dyDescent="0.2"/>
    <row r="5408" s="16" customFormat="1" x14ac:dyDescent="0.2"/>
    <row r="5409" s="16" customFormat="1" x14ac:dyDescent="0.2"/>
    <row r="5410" s="16" customFormat="1" x14ac:dyDescent="0.2"/>
    <row r="5411" s="16" customFormat="1" x14ac:dyDescent="0.2"/>
    <row r="5412" s="16" customFormat="1" x14ac:dyDescent="0.2"/>
    <row r="5413" s="16" customFormat="1" x14ac:dyDescent="0.2"/>
    <row r="5414" s="16" customFormat="1" x14ac:dyDescent="0.2"/>
    <row r="5415" s="16" customFormat="1" x14ac:dyDescent="0.2"/>
    <row r="5416" s="16" customFormat="1" x14ac:dyDescent="0.2"/>
    <row r="5417" s="16" customFormat="1" x14ac:dyDescent="0.2"/>
    <row r="5418" s="16" customFormat="1" x14ac:dyDescent="0.2"/>
    <row r="5419" s="16" customFormat="1" x14ac:dyDescent="0.2"/>
    <row r="5420" s="16" customFormat="1" x14ac:dyDescent="0.2"/>
    <row r="5421" s="16" customFormat="1" x14ac:dyDescent="0.2"/>
    <row r="5422" s="16" customFormat="1" x14ac:dyDescent="0.2"/>
    <row r="5423" s="16" customFormat="1" x14ac:dyDescent="0.2"/>
    <row r="5424" s="16" customFormat="1" x14ac:dyDescent="0.2"/>
    <row r="5425" s="16" customFormat="1" x14ac:dyDescent="0.2"/>
    <row r="5426" s="16" customFormat="1" x14ac:dyDescent="0.2"/>
    <row r="5427" s="16" customFormat="1" x14ac:dyDescent="0.2"/>
    <row r="5428" s="16" customFormat="1" x14ac:dyDescent="0.2"/>
    <row r="5429" s="16" customFormat="1" x14ac:dyDescent="0.2"/>
    <row r="5430" s="16" customFormat="1" x14ac:dyDescent="0.2"/>
    <row r="5431" s="16" customFormat="1" x14ac:dyDescent="0.2"/>
    <row r="5432" s="16" customFormat="1" x14ac:dyDescent="0.2"/>
    <row r="5433" s="16" customFormat="1" x14ac:dyDescent="0.2"/>
    <row r="5434" s="16" customFormat="1" x14ac:dyDescent="0.2"/>
    <row r="5435" s="16" customFormat="1" x14ac:dyDescent="0.2"/>
    <row r="5436" s="16" customFormat="1" x14ac:dyDescent="0.2"/>
    <row r="5437" s="16" customFormat="1" x14ac:dyDescent="0.2"/>
    <row r="5438" s="16" customFormat="1" x14ac:dyDescent="0.2"/>
    <row r="5439" s="16" customFormat="1" x14ac:dyDescent="0.2"/>
    <row r="5440" s="16" customFormat="1" x14ac:dyDescent="0.2"/>
    <row r="5441" s="16" customFormat="1" x14ac:dyDescent="0.2"/>
    <row r="5442" s="16" customFormat="1" x14ac:dyDescent="0.2"/>
    <row r="5443" s="16" customFormat="1" x14ac:dyDescent="0.2"/>
    <row r="5444" s="16" customFormat="1" x14ac:dyDescent="0.2"/>
    <row r="5445" s="16" customFormat="1" x14ac:dyDescent="0.2"/>
    <row r="5446" s="16" customFormat="1" x14ac:dyDescent="0.2"/>
    <row r="5447" s="16" customFormat="1" x14ac:dyDescent="0.2"/>
    <row r="5448" s="16" customFormat="1" x14ac:dyDescent="0.2"/>
    <row r="5449" s="16" customFormat="1" x14ac:dyDescent="0.2"/>
    <row r="5450" s="16" customFormat="1" x14ac:dyDescent="0.2"/>
    <row r="5451" s="16" customFormat="1" x14ac:dyDescent="0.2"/>
    <row r="5452" s="16" customFormat="1" x14ac:dyDescent="0.2"/>
    <row r="5453" s="16" customFormat="1" x14ac:dyDescent="0.2"/>
    <row r="5454" s="16" customFormat="1" x14ac:dyDescent="0.2"/>
    <row r="5455" s="16" customFormat="1" x14ac:dyDescent="0.2"/>
    <row r="5456" s="16" customFormat="1" x14ac:dyDescent="0.2"/>
    <row r="5457" s="16" customFormat="1" x14ac:dyDescent="0.2"/>
    <row r="5458" s="16" customFormat="1" x14ac:dyDescent="0.2"/>
    <row r="5459" s="16" customFormat="1" x14ac:dyDescent="0.2"/>
    <row r="5460" s="16" customFormat="1" x14ac:dyDescent="0.2"/>
    <row r="5461" s="16" customFormat="1" x14ac:dyDescent="0.2"/>
    <row r="5462" s="16" customFormat="1" x14ac:dyDescent="0.2"/>
    <row r="5463" s="16" customFormat="1" x14ac:dyDescent="0.2"/>
    <row r="5464" s="16" customFormat="1" x14ac:dyDescent="0.2"/>
    <row r="5465" s="16" customFormat="1" x14ac:dyDescent="0.2"/>
    <row r="5466" s="16" customFormat="1" x14ac:dyDescent="0.2"/>
    <row r="5467" s="16" customFormat="1" x14ac:dyDescent="0.2"/>
    <row r="5468" s="16" customFormat="1" x14ac:dyDescent="0.2"/>
    <row r="5469" s="16" customFormat="1" x14ac:dyDescent="0.2"/>
    <row r="5470" s="16" customFormat="1" x14ac:dyDescent="0.2"/>
    <row r="5471" s="16" customFormat="1" x14ac:dyDescent="0.2"/>
    <row r="5472" s="16" customFormat="1" x14ac:dyDescent="0.2"/>
    <row r="5473" s="16" customFormat="1" x14ac:dyDescent="0.2"/>
    <row r="5474" s="16" customFormat="1" x14ac:dyDescent="0.2"/>
    <row r="5475" s="16" customFormat="1" x14ac:dyDescent="0.2"/>
    <row r="5476" s="16" customFormat="1" x14ac:dyDescent="0.2"/>
    <row r="5477" s="16" customFormat="1" x14ac:dyDescent="0.2"/>
    <row r="5478" s="16" customFormat="1" x14ac:dyDescent="0.2"/>
    <row r="5479" s="16" customFormat="1" x14ac:dyDescent="0.2"/>
    <row r="5480" s="16" customFormat="1" x14ac:dyDescent="0.2"/>
    <row r="5481" s="16" customFormat="1" x14ac:dyDescent="0.2"/>
    <row r="5482" s="16" customFormat="1" x14ac:dyDescent="0.2"/>
    <row r="5483" s="16" customFormat="1" x14ac:dyDescent="0.2"/>
    <row r="5484" s="16" customFormat="1" x14ac:dyDescent="0.2"/>
    <row r="5485" s="16" customFormat="1" x14ac:dyDescent="0.2"/>
    <row r="5486" s="16" customFormat="1" x14ac:dyDescent="0.2"/>
    <row r="5487" s="16" customFormat="1" x14ac:dyDescent="0.2"/>
    <row r="5488" s="16" customFormat="1" x14ac:dyDescent="0.2"/>
    <row r="5489" s="16" customFormat="1" x14ac:dyDescent="0.2"/>
    <row r="5490" s="16" customFormat="1" x14ac:dyDescent="0.2"/>
    <row r="5491" s="16" customFormat="1" x14ac:dyDescent="0.2"/>
    <row r="5492" s="16" customFormat="1" x14ac:dyDescent="0.2"/>
    <row r="5493" s="16" customFormat="1" x14ac:dyDescent="0.2"/>
    <row r="5494" s="16" customFormat="1" x14ac:dyDescent="0.2"/>
    <row r="5495" s="16" customFormat="1" x14ac:dyDescent="0.2"/>
    <row r="5496" s="16" customFormat="1" x14ac:dyDescent="0.2"/>
    <row r="5497" s="16" customFormat="1" x14ac:dyDescent="0.2"/>
    <row r="5498" s="16" customFormat="1" x14ac:dyDescent="0.2"/>
    <row r="5499" s="16" customFormat="1" x14ac:dyDescent="0.2"/>
    <row r="5500" s="16" customFormat="1" x14ac:dyDescent="0.2"/>
    <row r="5501" s="16" customFormat="1" x14ac:dyDescent="0.2"/>
    <row r="5502" s="16" customFormat="1" x14ac:dyDescent="0.2"/>
    <row r="5503" s="16" customFormat="1" x14ac:dyDescent="0.2"/>
    <row r="5504" s="16" customFormat="1" x14ac:dyDescent="0.2"/>
    <row r="5505" s="16" customFormat="1" x14ac:dyDescent="0.2"/>
    <row r="5506" s="16" customFormat="1" x14ac:dyDescent="0.2"/>
    <row r="5507" s="16" customFormat="1" x14ac:dyDescent="0.2"/>
    <row r="5508" s="16" customFormat="1" x14ac:dyDescent="0.2"/>
    <row r="5509" s="16" customFormat="1" x14ac:dyDescent="0.2"/>
    <row r="5510" s="16" customFormat="1" x14ac:dyDescent="0.2"/>
    <row r="5511" s="16" customFormat="1" x14ac:dyDescent="0.2"/>
    <row r="5512" s="16" customFormat="1" x14ac:dyDescent="0.2"/>
    <row r="5513" s="16" customFormat="1" x14ac:dyDescent="0.2"/>
    <row r="5514" s="16" customFormat="1" x14ac:dyDescent="0.2"/>
    <row r="5515" s="16" customFormat="1" x14ac:dyDescent="0.2"/>
    <row r="5516" s="16" customFormat="1" x14ac:dyDescent="0.2"/>
    <row r="5517" s="16" customFormat="1" x14ac:dyDescent="0.2"/>
    <row r="5518" s="16" customFormat="1" x14ac:dyDescent="0.2"/>
    <row r="5519" s="16" customFormat="1" x14ac:dyDescent="0.2"/>
    <row r="5520" s="16" customFormat="1" x14ac:dyDescent="0.2"/>
    <row r="5521" s="16" customFormat="1" x14ac:dyDescent="0.2"/>
    <row r="5522" s="16" customFormat="1" x14ac:dyDescent="0.2"/>
    <row r="5523" s="16" customFormat="1" x14ac:dyDescent="0.2"/>
    <row r="5524" s="16" customFormat="1" x14ac:dyDescent="0.2"/>
    <row r="5525" s="16" customFormat="1" x14ac:dyDescent="0.2"/>
    <row r="5526" s="16" customFormat="1" x14ac:dyDescent="0.2"/>
    <row r="5527" s="16" customFormat="1" x14ac:dyDescent="0.2"/>
    <row r="5528" s="16" customFormat="1" x14ac:dyDescent="0.2"/>
    <row r="5529" s="16" customFormat="1" x14ac:dyDescent="0.2"/>
    <row r="5530" s="16" customFormat="1" x14ac:dyDescent="0.2"/>
    <row r="5531" s="16" customFormat="1" x14ac:dyDescent="0.2"/>
    <row r="5532" s="16" customFormat="1" x14ac:dyDescent="0.2"/>
    <row r="5533" s="16" customFormat="1" x14ac:dyDescent="0.2"/>
    <row r="5534" s="16" customFormat="1" x14ac:dyDescent="0.2"/>
    <row r="5535" s="16" customFormat="1" x14ac:dyDescent="0.2"/>
    <row r="5536" s="16" customFormat="1" x14ac:dyDescent="0.2"/>
    <row r="5537" s="16" customFormat="1" x14ac:dyDescent="0.2"/>
    <row r="5538" s="16" customFormat="1" x14ac:dyDescent="0.2"/>
    <row r="5539" s="16" customFormat="1" x14ac:dyDescent="0.2"/>
    <row r="5540" s="16" customFormat="1" x14ac:dyDescent="0.2"/>
    <row r="5541" s="16" customFormat="1" x14ac:dyDescent="0.2"/>
    <row r="5542" s="16" customFormat="1" x14ac:dyDescent="0.2"/>
    <row r="5543" s="16" customFormat="1" x14ac:dyDescent="0.2"/>
    <row r="5544" s="16" customFormat="1" x14ac:dyDescent="0.2"/>
    <row r="5545" s="16" customFormat="1" x14ac:dyDescent="0.2"/>
    <row r="5546" s="16" customFormat="1" x14ac:dyDescent="0.2"/>
    <row r="5547" s="16" customFormat="1" x14ac:dyDescent="0.2"/>
    <row r="5548" s="16" customFormat="1" x14ac:dyDescent="0.2"/>
    <row r="5549" s="16" customFormat="1" x14ac:dyDescent="0.2"/>
    <row r="5550" s="16" customFormat="1" x14ac:dyDescent="0.2"/>
    <row r="5551" s="16" customFormat="1" x14ac:dyDescent="0.2"/>
    <row r="5552" s="16" customFormat="1" x14ac:dyDescent="0.2"/>
    <row r="5553" s="16" customFormat="1" x14ac:dyDescent="0.2"/>
    <row r="5554" s="16" customFormat="1" x14ac:dyDescent="0.2"/>
    <row r="5555" s="16" customFormat="1" x14ac:dyDescent="0.2"/>
    <row r="5556" s="16" customFormat="1" x14ac:dyDescent="0.2"/>
    <row r="5557" s="16" customFormat="1" x14ac:dyDescent="0.2"/>
    <row r="5558" s="16" customFormat="1" x14ac:dyDescent="0.2"/>
    <row r="5559" s="16" customFormat="1" x14ac:dyDescent="0.2"/>
    <row r="5560" s="16" customFormat="1" x14ac:dyDescent="0.2"/>
    <row r="5561" s="16" customFormat="1" x14ac:dyDescent="0.2"/>
    <row r="5562" s="16" customFormat="1" x14ac:dyDescent="0.2"/>
    <row r="5563" s="16" customFormat="1" x14ac:dyDescent="0.2"/>
    <row r="5564" s="16" customFormat="1" x14ac:dyDescent="0.2"/>
    <row r="5565" s="16" customFormat="1" x14ac:dyDescent="0.2"/>
    <row r="5566" s="16" customFormat="1" x14ac:dyDescent="0.2"/>
    <row r="5567" s="16" customFormat="1" x14ac:dyDescent="0.2"/>
    <row r="5568" s="16" customFormat="1" x14ac:dyDescent="0.2"/>
    <row r="5569" s="16" customFormat="1" x14ac:dyDescent="0.2"/>
    <row r="5570" s="16" customFormat="1" x14ac:dyDescent="0.2"/>
    <row r="5571" s="16" customFormat="1" x14ac:dyDescent="0.2"/>
    <row r="5572" s="16" customFormat="1" x14ac:dyDescent="0.2"/>
    <row r="5573" s="16" customFormat="1" x14ac:dyDescent="0.2"/>
    <row r="5574" s="16" customFormat="1" x14ac:dyDescent="0.2"/>
    <row r="5575" s="16" customFormat="1" x14ac:dyDescent="0.2"/>
    <row r="5576" s="16" customFormat="1" x14ac:dyDescent="0.2"/>
    <row r="5577" s="16" customFormat="1" x14ac:dyDescent="0.2"/>
    <row r="5578" s="16" customFormat="1" x14ac:dyDescent="0.2"/>
    <row r="5579" s="16" customFormat="1" x14ac:dyDescent="0.2"/>
    <row r="5580" s="16" customFormat="1" x14ac:dyDescent="0.2"/>
    <row r="5581" s="16" customFormat="1" x14ac:dyDescent="0.2"/>
    <row r="5582" s="16" customFormat="1" x14ac:dyDescent="0.2"/>
    <row r="5583" s="16" customFormat="1" x14ac:dyDescent="0.2"/>
    <row r="5584" s="16" customFormat="1" x14ac:dyDescent="0.2"/>
    <row r="5585" s="16" customFormat="1" x14ac:dyDescent="0.2"/>
    <row r="5586" s="16" customFormat="1" x14ac:dyDescent="0.2"/>
    <row r="5587" s="16" customFormat="1" x14ac:dyDescent="0.2"/>
    <row r="5588" s="16" customFormat="1" x14ac:dyDescent="0.2"/>
    <row r="5589" s="16" customFormat="1" x14ac:dyDescent="0.2"/>
    <row r="5590" s="16" customFormat="1" x14ac:dyDescent="0.2"/>
    <row r="5591" s="16" customFormat="1" x14ac:dyDescent="0.2"/>
    <row r="5592" s="16" customFormat="1" x14ac:dyDescent="0.2"/>
    <row r="5593" s="16" customFormat="1" x14ac:dyDescent="0.2"/>
    <row r="5594" s="16" customFormat="1" x14ac:dyDescent="0.2"/>
    <row r="5595" s="16" customFormat="1" x14ac:dyDescent="0.2"/>
    <row r="5596" s="16" customFormat="1" x14ac:dyDescent="0.2"/>
    <row r="5597" s="16" customFormat="1" x14ac:dyDescent="0.2"/>
    <row r="5598" s="16" customFormat="1" x14ac:dyDescent="0.2"/>
    <row r="5599" s="16" customFormat="1" x14ac:dyDescent="0.2"/>
    <row r="5600" s="16" customFormat="1" x14ac:dyDescent="0.2"/>
    <row r="5601" s="16" customFormat="1" x14ac:dyDescent="0.2"/>
    <row r="5602" s="16" customFormat="1" x14ac:dyDescent="0.2"/>
    <row r="5603" s="16" customFormat="1" x14ac:dyDescent="0.2"/>
    <row r="5604" s="16" customFormat="1" x14ac:dyDescent="0.2"/>
    <row r="5605" s="16" customFormat="1" x14ac:dyDescent="0.2"/>
    <row r="5606" s="16" customFormat="1" x14ac:dyDescent="0.2"/>
    <row r="5607" s="16" customFormat="1" x14ac:dyDescent="0.2"/>
    <row r="5608" s="16" customFormat="1" x14ac:dyDescent="0.2"/>
    <row r="5609" s="16" customFormat="1" x14ac:dyDescent="0.2"/>
    <row r="5610" s="16" customFormat="1" x14ac:dyDescent="0.2"/>
    <row r="5611" s="16" customFormat="1" x14ac:dyDescent="0.2"/>
    <row r="5612" s="16" customFormat="1" x14ac:dyDescent="0.2"/>
    <row r="5613" s="16" customFormat="1" x14ac:dyDescent="0.2"/>
    <row r="5614" s="16" customFormat="1" x14ac:dyDescent="0.2"/>
    <row r="5615" s="16" customFormat="1" x14ac:dyDescent="0.2"/>
    <row r="5616" s="16" customFormat="1" x14ac:dyDescent="0.2"/>
    <row r="5617" s="16" customFormat="1" x14ac:dyDescent="0.2"/>
    <row r="5618" s="16" customFormat="1" x14ac:dyDescent="0.2"/>
    <row r="5619" s="16" customFormat="1" x14ac:dyDescent="0.2"/>
    <row r="5620" s="16" customFormat="1" x14ac:dyDescent="0.2"/>
    <row r="5621" s="16" customFormat="1" x14ac:dyDescent="0.2"/>
    <row r="5622" s="16" customFormat="1" x14ac:dyDescent="0.2"/>
    <row r="5623" s="16" customFormat="1" x14ac:dyDescent="0.2"/>
    <row r="5624" s="16" customFormat="1" x14ac:dyDescent="0.2"/>
    <row r="5625" s="16" customFormat="1" x14ac:dyDescent="0.2"/>
    <row r="5626" s="16" customFormat="1" x14ac:dyDescent="0.2"/>
    <row r="5627" s="16" customFormat="1" x14ac:dyDescent="0.2"/>
    <row r="5628" s="16" customFormat="1" x14ac:dyDescent="0.2"/>
    <row r="5629" s="16" customFormat="1" x14ac:dyDescent="0.2"/>
    <row r="5630" s="16" customFormat="1" x14ac:dyDescent="0.2"/>
    <row r="5631" s="16" customFormat="1" x14ac:dyDescent="0.2"/>
    <row r="5632" s="16" customFormat="1" x14ac:dyDescent="0.2"/>
    <row r="5633" s="16" customFormat="1" x14ac:dyDescent="0.2"/>
    <row r="5634" s="16" customFormat="1" x14ac:dyDescent="0.2"/>
    <row r="5635" s="16" customFormat="1" x14ac:dyDescent="0.2"/>
    <row r="5636" s="16" customFormat="1" x14ac:dyDescent="0.2"/>
    <row r="5637" s="16" customFormat="1" x14ac:dyDescent="0.2"/>
    <row r="5638" s="16" customFormat="1" x14ac:dyDescent="0.2"/>
    <row r="5639" s="16" customFormat="1" x14ac:dyDescent="0.2"/>
    <row r="5640" s="16" customFormat="1" x14ac:dyDescent="0.2"/>
    <row r="5641" s="16" customFormat="1" x14ac:dyDescent="0.2"/>
    <row r="5642" s="16" customFormat="1" x14ac:dyDescent="0.2"/>
    <row r="5643" s="16" customFormat="1" x14ac:dyDescent="0.2"/>
    <row r="5644" s="16" customFormat="1" x14ac:dyDescent="0.2"/>
    <row r="5645" s="16" customFormat="1" x14ac:dyDescent="0.2"/>
    <row r="5646" s="16" customFormat="1" x14ac:dyDescent="0.2"/>
    <row r="5647" s="16" customFormat="1" x14ac:dyDescent="0.2"/>
    <row r="5648" s="16" customFormat="1" x14ac:dyDescent="0.2"/>
    <row r="5649" s="16" customFormat="1" x14ac:dyDescent="0.2"/>
    <row r="5650" s="16" customFormat="1" x14ac:dyDescent="0.2"/>
    <row r="5651" s="16" customFormat="1" x14ac:dyDescent="0.2"/>
    <row r="5652" s="16" customFormat="1" x14ac:dyDescent="0.2"/>
    <row r="5653" s="16" customFormat="1" x14ac:dyDescent="0.2"/>
    <row r="5654" s="16" customFormat="1" x14ac:dyDescent="0.2"/>
    <row r="5655" s="16" customFormat="1" x14ac:dyDescent="0.2"/>
    <row r="5656" s="16" customFormat="1" x14ac:dyDescent="0.2"/>
    <row r="5657" s="16" customFormat="1" x14ac:dyDescent="0.2"/>
    <row r="5658" s="16" customFormat="1" x14ac:dyDescent="0.2"/>
    <row r="5659" s="16" customFormat="1" x14ac:dyDescent="0.2"/>
    <row r="5660" s="16" customFormat="1" x14ac:dyDescent="0.2"/>
    <row r="5661" s="16" customFormat="1" x14ac:dyDescent="0.2"/>
    <row r="5662" s="16" customFormat="1" x14ac:dyDescent="0.2"/>
    <row r="5663" s="16" customFormat="1" x14ac:dyDescent="0.2"/>
    <row r="5664" s="16" customFormat="1" x14ac:dyDescent="0.2"/>
    <row r="5665" s="16" customFormat="1" x14ac:dyDescent="0.2"/>
    <row r="5666" s="16" customFormat="1" x14ac:dyDescent="0.2"/>
    <row r="5667" s="16" customFormat="1" x14ac:dyDescent="0.2"/>
    <row r="5668" s="16" customFormat="1" x14ac:dyDescent="0.2"/>
    <row r="5669" s="16" customFormat="1" x14ac:dyDescent="0.2"/>
    <row r="5670" s="16" customFormat="1" x14ac:dyDescent="0.2"/>
    <row r="5671" s="16" customFormat="1" x14ac:dyDescent="0.2"/>
    <row r="5672" s="16" customFormat="1" x14ac:dyDescent="0.2"/>
    <row r="5673" s="16" customFormat="1" x14ac:dyDescent="0.2"/>
    <row r="5674" s="16" customFormat="1" x14ac:dyDescent="0.2"/>
    <row r="5675" s="16" customFormat="1" x14ac:dyDescent="0.2"/>
    <row r="5676" s="16" customFormat="1" x14ac:dyDescent="0.2"/>
    <row r="5677" s="16" customFormat="1" x14ac:dyDescent="0.2"/>
    <row r="5678" s="16" customFormat="1" x14ac:dyDescent="0.2"/>
    <row r="5679" s="16" customFormat="1" x14ac:dyDescent="0.2"/>
    <row r="5680" s="16" customFormat="1" x14ac:dyDescent="0.2"/>
    <row r="5681" s="16" customFormat="1" x14ac:dyDescent="0.2"/>
    <row r="5682" s="16" customFormat="1" x14ac:dyDescent="0.2"/>
    <row r="5683" s="16" customFormat="1" x14ac:dyDescent="0.2"/>
    <row r="5684" s="16" customFormat="1" x14ac:dyDescent="0.2"/>
    <row r="5685" s="16" customFormat="1" x14ac:dyDescent="0.2"/>
    <row r="5686" s="16" customFormat="1" x14ac:dyDescent="0.2"/>
    <row r="5687" s="16" customFormat="1" x14ac:dyDescent="0.2"/>
    <row r="5688" s="16" customFormat="1" x14ac:dyDescent="0.2"/>
    <row r="5689" s="16" customFormat="1" x14ac:dyDescent="0.2"/>
    <row r="5690" s="16" customFormat="1" x14ac:dyDescent="0.2"/>
    <row r="5691" s="16" customFormat="1" x14ac:dyDescent="0.2"/>
    <row r="5692" s="16" customFormat="1" x14ac:dyDescent="0.2"/>
    <row r="5693" s="16" customFormat="1" x14ac:dyDescent="0.2"/>
    <row r="5694" s="16" customFormat="1" x14ac:dyDescent="0.2"/>
    <row r="5695" s="16" customFormat="1" x14ac:dyDescent="0.2"/>
    <row r="5696" s="16" customFormat="1" x14ac:dyDescent="0.2"/>
    <row r="5697" s="16" customFormat="1" x14ac:dyDescent="0.2"/>
    <row r="5698" s="16" customFormat="1" x14ac:dyDescent="0.2"/>
    <row r="5699" s="16" customFormat="1" x14ac:dyDescent="0.2"/>
    <row r="5700" s="16" customFormat="1" x14ac:dyDescent="0.2"/>
    <row r="5701" s="16" customFormat="1" x14ac:dyDescent="0.2"/>
    <row r="5702" s="16" customFormat="1" x14ac:dyDescent="0.2"/>
    <row r="5703" s="16" customFormat="1" x14ac:dyDescent="0.2"/>
    <row r="5704" s="16" customFormat="1" x14ac:dyDescent="0.2"/>
    <row r="5705" s="16" customFormat="1" x14ac:dyDescent="0.2"/>
    <row r="5706" s="16" customFormat="1" x14ac:dyDescent="0.2"/>
    <row r="5707" s="16" customFormat="1" x14ac:dyDescent="0.2"/>
    <row r="5708" s="16" customFormat="1" x14ac:dyDescent="0.2"/>
    <row r="5709" s="16" customFormat="1" x14ac:dyDescent="0.2"/>
    <row r="5710" s="16" customFormat="1" x14ac:dyDescent="0.2"/>
    <row r="5711" s="16" customFormat="1" x14ac:dyDescent="0.2"/>
    <row r="5712" s="16" customFormat="1" x14ac:dyDescent="0.2"/>
    <row r="5713" s="16" customFormat="1" x14ac:dyDescent="0.2"/>
    <row r="5714" s="16" customFormat="1" x14ac:dyDescent="0.2"/>
    <row r="5715" s="16" customFormat="1" x14ac:dyDescent="0.2"/>
    <row r="5716" s="16" customFormat="1" x14ac:dyDescent="0.2"/>
    <row r="5717" s="16" customFormat="1" x14ac:dyDescent="0.2"/>
    <row r="5718" s="16" customFormat="1" x14ac:dyDescent="0.2"/>
    <row r="5719" s="16" customFormat="1" x14ac:dyDescent="0.2"/>
    <row r="5720" s="16" customFormat="1" x14ac:dyDescent="0.2"/>
    <row r="5721" s="16" customFormat="1" x14ac:dyDescent="0.2"/>
    <row r="5722" s="16" customFormat="1" x14ac:dyDescent="0.2"/>
    <row r="5723" s="16" customFormat="1" x14ac:dyDescent="0.2"/>
    <row r="5724" s="16" customFormat="1" x14ac:dyDescent="0.2"/>
    <row r="5725" s="16" customFormat="1" x14ac:dyDescent="0.2"/>
    <row r="5726" s="16" customFormat="1" x14ac:dyDescent="0.2"/>
    <row r="5727" s="16" customFormat="1" x14ac:dyDescent="0.2"/>
    <row r="5728" s="16" customFormat="1" x14ac:dyDescent="0.2"/>
    <row r="5729" s="16" customFormat="1" x14ac:dyDescent="0.2"/>
    <row r="5730" s="16" customFormat="1" x14ac:dyDescent="0.2"/>
    <row r="5731" s="16" customFormat="1" x14ac:dyDescent="0.2"/>
    <row r="5732" s="16" customFormat="1" x14ac:dyDescent="0.2"/>
    <row r="5733" s="16" customFormat="1" x14ac:dyDescent="0.2"/>
    <row r="5734" s="16" customFormat="1" x14ac:dyDescent="0.2"/>
    <row r="5735" s="16" customFormat="1" x14ac:dyDescent="0.2"/>
    <row r="5736" s="16" customFormat="1" x14ac:dyDescent="0.2"/>
    <row r="5737" s="16" customFormat="1" x14ac:dyDescent="0.2"/>
    <row r="5738" s="16" customFormat="1" x14ac:dyDescent="0.2"/>
    <row r="5739" s="16" customFormat="1" x14ac:dyDescent="0.2"/>
    <row r="5740" s="16" customFormat="1" x14ac:dyDescent="0.2"/>
    <row r="5741" s="16" customFormat="1" x14ac:dyDescent="0.2"/>
    <row r="5742" s="16" customFormat="1" x14ac:dyDescent="0.2"/>
    <row r="5743" s="16" customFormat="1" x14ac:dyDescent="0.2"/>
    <row r="5744" s="16" customFormat="1" x14ac:dyDescent="0.2"/>
    <row r="5745" s="16" customFormat="1" x14ac:dyDescent="0.2"/>
    <row r="5746" s="16" customFormat="1" x14ac:dyDescent="0.2"/>
    <row r="5747" s="16" customFormat="1" x14ac:dyDescent="0.2"/>
    <row r="5748" s="16" customFormat="1" x14ac:dyDescent="0.2"/>
    <row r="5749" s="16" customFormat="1" x14ac:dyDescent="0.2"/>
    <row r="5750" s="16" customFormat="1" x14ac:dyDescent="0.2"/>
    <row r="5751" s="16" customFormat="1" x14ac:dyDescent="0.2"/>
    <row r="5752" s="16" customFormat="1" x14ac:dyDescent="0.2"/>
    <row r="5753" s="16" customFormat="1" x14ac:dyDescent="0.2"/>
    <row r="5754" s="16" customFormat="1" x14ac:dyDescent="0.2"/>
    <row r="5755" s="16" customFormat="1" x14ac:dyDescent="0.2"/>
    <row r="5756" s="16" customFormat="1" x14ac:dyDescent="0.2"/>
    <row r="5757" s="16" customFormat="1" x14ac:dyDescent="0.2"/>
    <row r="5758" s="16" customFormat="1" x14ac:dyDescent="0.2"/>
    <row r="5759" s="16" customFormat="1" x14ac:dyDescent="0.2"/>
    <row r="5760" s="16" customFormat="1" x14ac:dyDescent="0.2"/>
    <row r="5761" s="16" customFormat="1" x14ac:dyDescent="0.2"/>
    <row r="5762" s="16" customFormat="1" x14ac:dyDescent="0.2"/>
    <row r="5763" s="16" customFormat="1" x14ac:dyDescent="0.2"/>
    <row r="5764" s="16" customFormat="1" x14ac:dyDescent="0.2"/>
    <row r="5765" s="16" customFormat="1" x14ac:dyDescent="0.2"/>
    <row r="5766" s="16" customFormat="1" x14ac:dyDescent="0.2"/>
    <row r="5767" s="16" customFormat="1" x14ac:dyDescent="0.2"/>
    <row r="5768" s="16" customFormat="1" x14ac:dyDescent="0.2"/>
    <row r="5769" s="16" customFormat="1" x14ac:dyDescent="0.2"/>
    <row r="5770" s="16" customFormat="1" x14ac:dyDescent="0.2"/>
    <row r="5771" s="16" customFormat="1" x14ac:dyDescent="0.2"/>
    <row r="5772" s="16" customFormat="1" x14ac:dyDescent="0.2"/>
    <row r="5773" s="16" customFormat="1" x14ac:dyDescent="0.2"/>
    <row r="5774" s="16" customFormat="1" x14ac:dyDescent="0.2"/>
    <row r="5775" s="16" customFormat="1" x14ac:dyDescent="0.2"/>
    <row r="5776" s="16" customFormat="1" x14ac:dyDescent="0.2"/>
    <row r="5777" s="16" customFormat="1" x14ac:dyDescent="0.2"/>
    <row r="5778" s="16" customFormat="1" x14ac:dyDescent="0.2"/>
    <row r="5779" s="16" customFormat="1" x14ac:dyDescent="0.2"/>
    <row r="5780" s="16" customFormat="1" x14ac:dyDescent="0.2"/>
    <row r="5781" s="16" customFormat="1" x14ac:dyDescent="0.2"/>
    <row r="5782" s="16" customFormat="1" x14ac:dyDescent="0.2"/>
    <row r="5783" s="16" customFormat="1" x14ac:dyDescent="0.2"/>
    <row r="5784" s="16" customFormat="1" x14ac:dyDescent="0.2"/>
    <row r="5785" s="16" customFormat="1" x14ac:dyDescent="0.2"/>
    <row r="5786" s="16" customFormat="1" x14ac:dyDescent="0.2"/>
    <row r="5787" s="16" customFormat="1" x14ac:dyDescent="0.2"/>
    <row r="5788" s="16" customFormat="1" x14ac:dyDescent="0.2"/>
    <row r="5789" s="16" customFormat="1" x14ac:dyDescent="0.2"/>
    <row r="5790" s="16" customFormat="1" x14ac:dyDescent="0.2"/>
    <row r="5791" s="16" customFormat="1" x14ac:dyDescent="0.2"/>
    <row r="5792" s="16" customFormat="1" x14ac:dyDescent="0.2"/>
    <row r="5793" s="16" customFormat="1" x14ac:dyDescent="0.2"/>
    <row r="5794" s="16" customFormat="1" x14ac:dyDescent="0.2"/>
    <row r="5795" s="16" customFormat="1" x14ac:dyDescent="0.2"/>
    <row r="5796" s="16" customFormat="1" x14ac:dyDescent="0.2"/>
    <row r="5797" s="16" customFormat="1" x14ac:dyDescent="0.2"/>
    <row r="5798" s="16" customFormat="1" x14ac:dyDescent="0.2"/>
    <row r="5799" s="16" customFormat="1" x14ac:dyDescent="0.2"/>
    <row r="5800" s="16" customFormat="1" x14ac:dyDescent="0.2"/>
    <row r="5801" s="16" customFormat="1" x14ac:dyDescent="0.2"/>
    <row r="5802" s="16" customFormat="1" x14ac:dyDescent="0.2"/>
    <row r="5803" s="16" customFormat="1" x14ac:dyDescent="0.2"/>
    <row r="5804" s="16" customFormat="1" x14ac:dyDescent="0.2"/>
    <row r="5805" s="16" customFormat="1" x14ac:dyDescent="0.2"/>
    <row r="5806" s="16" customFormat="1" x14ac:dyDescent="0.2"/>
    <row r="5807" s="16" customFormat="1" x14ac:dyDescent="0.2"/>
    <row r="5808" s="16" customFormat="1" x14ac:dyDescent="0.2"/>
    <row r="5809" s="16" customFormat="1" x14ac:dyDescent="0.2"/>
    <row r="5810" s="16" customFormat="1" x14ac:dyDescent="0.2"/>
    <row r="5811" s="16" customFormat="1" x14ac:dyDescent="0.2"/>
    <row r="5812" s="16" customFormat="1" x14ac:dyDescent="0.2"/>
    <row r="5813" s="16" customFormat="1" x14ac:dyDescent="0.2"/>
    <row r="5814" s="16" customFormat="1" x14ac:dyDescent="0.2"/>
    <row r="5815" s="16" customFormat="1" x14ac:dyDescent="0.2"/>
    <row r="5816" s="16" customFormat="1" x14ac:dyDescent="0.2"/>
    <row r="5817" s="16" customFormat="1" x14ac:dyDescent="0.2"/>
    <row r="5818" s="16" customFormat="1" x14ac:dyDescent="0.2"/>
    <row r="5819" s="16" customFormat="1" x14ac:dyDescent="0.2"/>
    <row r="5820" s="16" customFormat="1" x14ac:dyDescent="0.2"/>
    <row r="5821" s="16" customFormat="1" x14ac:dyDescent="0.2"/>
    <row r="5822" s="16" customFormat="1" x14ac:dyDescent="0.2"/>
    <row r="5823" s="16" customFormat="1" x14ac:dyDescent="0.2"/>
    <row r="5824" s="16" customFormat="1" x14ac:dyDescent="0.2"/>
    <row r="5825" s="16" customFormat="1" x14ac:dyDescent="0.2"/>
    <row r="5826" s="16" customFormat="1" x14ac:dyDescent="0.2"/>
    <row r="5827" s="16" customFormat="1" x14ac:dyDescent="0.2"/>
    <row r="5828" s="16" customFormat="1" x14ac:dyDescent="0.2"/>
    <row r="5829" s="16" customFormat="1" x14ac:dyDescent="0.2"/>
    <row r="5830" s="16" customFormat="1" x14ac:dyDescent="0.2"/>
    <row r="5831" s="16" customFormat="1" x14ac:dyDescent="0.2"/>
    <row r="5832" s="16" customFormat="1" x14ac:dyDescent="0.2"/>
    <row r="5833" s="16" customFormat="1" x14ac:dyDescent="0.2"/>
    <row r="5834" s="16" customFormat="1" x14ac:dyDescent="0.2"/>
    <row r="5835" s="16" customFormat="1" x14ac:dyDescent="0.2"/>
    <row r="5836" s="16" customFormat="1" x14ac:dyDescent="0.2"/>
    <row r="5837" s="16" customFormat="1" x14ac:dyDescent="0.2"/>
    <row r="5838" s="16" customFormat="1" x14ac:dyDescent="0.2"/>
    <row r="5839" s="16" customFormat="1" x14ac:dyDescent="0.2"/>
    <row r="5840" s="16" customFormat="1" x14ac:dyDescent="0.2"/>
    <row r="5841" s="16" customFormat="1" x14ac:dyDescent="0.2"/>
    <row r="5842" s="16" customFormat="1" x14ac:dyDescent="0.2"/>
    <row r="5843" s="16" customFormat="1" x14ac:dyDescent="0.2"/>
    <row r="5844" s="16" customFormat="1" x14ac:dyDescent="0.2"/>
    <row r="5845" s="16" customFormat="1" x14ac:dyDescent="0.2"/>
    <row r="5846" s="16" customFormat="1" x14ac:dyDescent="0.2"/>
    <row r="5847" s="16" customFormat="1" x14ac:dyDescent="0.2"/>
    <row r="5848" s="16" customFormat="1" x14ac:dyDescent="0.2"/>
    <row r="5849" s="16" customFormat="1" x14ac:dyDescent="0.2"/>
    <row r="5850" s="16" customFormat="1" x14ac:dyDescent="0.2"/>
    <row r="5851" s="16" customFormat="1" x14ac:dyDescent="0.2"/>
    <row r="5852" s="16" customFormat="1" x14ac:dyDescent="0.2"/>
    <row r="5853" s="16" customFormat="1" x14ac:dyDescent="0.2"/>
    <row r="5854" s="16" customFormat="1" x14ac:dyDescent="0.2"/>
    <row r="5855" s="16" customFormat="1" x14ac:dyDescent="0.2"/>
    <row r="5856" s="16" customFormat="1" x14ac:dyDescent="0.2"/>
    <row r="5857" s="16" customFormat="1" x14ac:dyDescent="0.2"/>
    <row r="5858" s="16" customFormat="1" x14ac:dyDescent="0.2"/>
    <row r="5859" s="16" customFormat="1" x14ac:dyDescent="0.2"/>
    <row r="5860" s="16" customFormat="1" x14ac:dyDescent="0.2"/>
    <row r="5861" s="16" customFormat="1" x14ac:dyDescent="0.2"/>
    <row r="5862" s="16" customFormat="1" x14ac:dyDescent="0.2"/>
    <row r="5863" s="16" customFormat="1" x14ac:dyDescent="0.2"/>
    <row r="5864" s="16" customFormat="1" x14ac:dyDescent="0.2"/>
    <row r="5865" s="16" customFormat="1" x14ac:dyDescent="0.2"/>
    <row r="5866" s="16" customFormat="1" x14ac:dyDescent="0.2"/>
    <row r="5867" s="16" customFormat="1" x14ac:dyDescent="0.2"/>
    <row r="5868" s="16" customFormat="1" x14ac:dyDescent="0.2"/>
    <row r="5869" s="16" customFormat="1" x14ac:dyDescent="0.2"/>
    <row r="5870" s="16" customFormat="1" x14ac:dyDescent="0.2"/>
    <row r="5871" s="16" customFormat="1" x14ac:dyDescent="0.2"/>
    <row r="5872" s="16" customFormat="1" x14ac:dyDescent="0.2"/>
    <row r="5873" s="16" customFormat="1" x14ac:dyDescent="0.2"/>
    <row r="5874" s="16" customFormat="1" x14ac:dyDescent="0.2"/>
    <row r="5875" s="16" customFormat="1" x14ac:dyDescent="0.2"/>
    <row r="5876" s="16" customFormat="1" x14ac:dyDescent="0.2"/>
    <row r="5877" s="16" customFormat="1" x14ac:dyDescent="0.2"/>
    <row r="5878" s="16" customFormat="1" x14ac:dyDescent="0.2"/>
    <row r="5879" s="16" customFormat="1" x14ac:dyDescent="0.2"/>
    <row r="5880" s="16" customFormat="1" x14ac:dyDescent="0.2"/>
    <row r="5881" s="16" customFormat="1" x14ac:dyDescent="0.2"/>
    <row r="5882" s="16" customFormat="1" x14ac:dyDescent="0.2"/>
    <row r="5883" s="16" customFormat="1" x14ac:dyDescent="0.2"/>
    <row r="5884" s="16" customFormat="1" x14ac:dyDescent="0.2"/>
    <row r="5885" s="16" customFormat="1" x14ac:dyDescent="0.2"/>
    <row r="5886" s="16" customFormat="1" x14ac:dyDescent="0.2"/>
    <row r="5887" s="16" customFormat="1" x14ac:dyDescent="0.2"/>
    <row r="5888" s="16" customFormat="1" x14ac:dyDescent="0.2"/>
    <row r="5889" s="16" customFormat="1" x14ac:dyDescent="0.2"/>
    <row r="5890" s="16" customFormat="1" x14ac:dyDescent="0.2"/>
    <row r="5891" s="16" customFormat="1" x14ac:dyDescent="0.2"/>
    <row r="5892" s="16" customFormat="1" x14ac:dyDescent="0.2"/>
    <row r="5893" s="16" customFormat="1" x14ac:dyDescent="0.2"/>
    <row r="5894" s="16" customFormat="1" x14ac:dyDescent="0.2"/>
    <row r="5895" s="16" customFormat="1" x14ac:dyDescent="0.2"/>
    <row r="5896" s="16" customFormat="1" x14ac:dyDescent="0.2"/>
    <row r="5897" s="16" customFormat="1" x14ac:dyDescent="0.2"/>
    <row r="5898" s="16" customFormat="1" x14ac:dyDescent="0.2"/>
    <row r="5899" s="16" customFormat="1" x14ac:dyDescent="0.2"/>
    <row r="5900" s="16" customFormat="1" x14ac:dyDescent="0.2"/>
    <row r="5901" s="16" customFormat="1" x14ac:dyDescent="0.2"/>
    <row r="5902" s="16" customFormat="1" x14ac:dyDescent="0.2"/>
    <row r="5903" s="16" customFormat="1" x14ac:dyDescent="0.2"/>
    <row r="5904" s="16" customFormat="1" x14ac:dyDescent="0.2"/>
    <row r="5905" s="16" customFormat="1" x14ac:dyDescent="0.2"/>
    <row r="5906" s="16" customFormat="1" x14ac:dyDescent="0.2"/>
    <row r="5907" s="16" customFormat="1" x14ac:dyDescent="0.2"/>
    <row r="5908" s="16" customFormat="1" x14ac:dyDescent="0.2"/>
    <row r="5909" s="16" customFormat="1" x14ac:dyDescent="0.2"/>
    <row r="5910" s="16" customFormat="1" x14ac:dyDescent="0.2"/>
    <row r="5911" s="16" customFormat="1" x14ac:dyDescent="0.2"/>
    <row r="5912" s="16" customFormat="1" x14ac:dyDescent="0.2"/>
    <row r="5913" s="16" customFormat="1" x14ac:dyDescent="0.2"/>
    <row r="5914" s="16" customFormat="1" x14ac:dyDescent="0.2"/>
    <row r="5915" s="16" customFormat="1" x14ac:dyDescent="0.2"/>
    <row r="5916" s="16" customFormat="1" x14ac:dyDescent="0.2"/>
    <row r="5917" s="16" customFormat="1" x14ac:dyDescent="0.2"/>
    <row r="5918" s="16" customFormat="1" x14ac:dyDescent="0.2"/>
    <row r="5919" s="16" customFormat="1" x14ac:dyDescent="0.2"/>
    <row r="5920" s="16" customFormat="1" x14ac:dyDescent="0.2"/>
    <row r="5921" s="16" customFormat="1" x14ac:dyDescent="0.2"/>
    <row r="5922" s="16" customFormat="1" x14ac:dyDescent="0.2"/>
    <row r="5923" s="16" customFormat="1" x14ac:dyDescent="0.2"/>
    <row r="5924" s="16" customFormat="1" x14ac:dyDescent="0.2"/>
    <row r="5925" s="16" customFormat="1" x14ac:dyDescent="0.2"/>
    <row r="5926" s="16" customFormat="1" x14ac:dyDescent="0.2"/>
    <row r="5927" s="16" customFormat="1" x14ac:dyDescent="0.2"/>
    <row r="5928" s="16" customFormat="1" x14ac:dyDescent="0.2"/>
    <row r="5929" s="16" customFormat="1" x14ac:dyDescent="0.2"/>
    <row r="5930" s="16" customFormat="1" x14ac:dyDescent="0.2"/>
    <row r="5931" s="16" customFormat="1" x14ac:dyDescent="0.2"/>
    <row r="5932" s="16" customFormat="1" x14ac:dyDescent="0.2"/>
    <row r="5933" s="16" customFormat="1" x14ac:dyDescent="0.2"/>
    <row r="5934" s="16" customFormat="1" x14ac:dyDescent="0.2"/>
    <row r="5935" s="16" customFormat="1" x14ac:dyDescent="0.2"/>
    <row r="5936" s="16" customFormat="1" x14ac:dyDescent="0.2"/>
    <row r="5937" s="16" customFormat="1" x14ac:dyDescent="0.2"/>
    <row r="5938" s="16" customFormat="1" x14ac:dyDescent="0.2"/>
    <row r="5939" s="16" customFormat="1" x14ac:dyDescent="0.2"/>
    <row r="5940" s="16" customFormat="1" x14ac:dyDescent="0.2"/>
    <row r="5941" s="16" customFormat="1" x14ac:dyDescent="0.2"/>
    <row r="5942" s="16" customFormat="1" x14ac:dyDescent="0.2"/>
    <row r="5943" s="16" customFormat="1" x14ac:dyDescent="0.2"/>
    <row r="5944" s="16" customFormat="1" x14ac:dyDescent="0.2"/>
    <row r="5945" s="16" customFormat="1" x14ac:dyDescent="0.2"/>
    <row r="5946" s="16" customFormat="1" x14ac:dyDescent="0.2"/>
    <row r="5947" s="16" customFormat="1" x14ac:dyDescent="0.2"/>
    <row r="5948" s="16" customFormat="1" x14ac:dyDescent="0.2"/>
    <row r="5949" s="16" customFormat="1" x14ac:dyDescent="0.2"/>
    <row r="5950" s="16" customFormat="1" x14ac:dyDescent="0.2"/>
    <row r="5951" s="16" customFormat="1" x14ac:dyDescent="0.2"/>
    <row r="5952" s="16" customFormat="1" x14ac:dyDescent="0.2"/>
    <row r="5953" s="16" customFormat="1" x14ac:dyDescent="0.2"/>
    <row r="5954" s="16" customFormat="1" x14ac:dyDescent="0.2"/>
    <row r="5955" s="16" customFormat="1" x14ac:dyDescent="0.2"/>
    <row r="5956" s="16" customFormat="1" x14ac:dyDescent="0.2"/>
    <row r="5957" s="16" customFormat="1" x14ac:dyDescent="0.2"/>
    <row r="5958" s="16" customFormat="1" x14ac:dyDescent="0.2"/>
    <row r="5959" s="16" customFormat="1" x14ac:dyDescent="0.2"/>
    <row r="5960" s="16" customFormat="1" x14ac:dyDescent="0.2"/>
    <row r="5961" s="16" customFormat="1" x14ac:dyDescent="0.2"/>
    <row r="5962" s="16" customFormat="1" x14ac:dyDescent="0.2"/>
    <row r="5963" s="16" customFormat="1" x14ac:dyDescent="0.2"/>
    <row r="5964" s="16" customFormat="1" x14ac:dyDescent="0.2"/>
    <row r="5965" s="16" customFormat="1" x14ac:dyDescent="0.2"/>
    <row r="5966" s="16" customFormat="1" x14ac:dyDescent="0.2"/>
    <row r="5967" s="16" customFormat="1" x14ac:dyDescent="0.2"/>
    <row r="5968" s="16" customFormat="1" x14ac:dyDescent="0.2"/>
    <row r="5969" s="16" customFormat="1" x14ac:dyDescent="0.2"/>
    <row r="5970" s="16" customFormat="1" x14ac:dyDescent="0.2"/>
    <row r="5971" s="16" customFormat="1" x14ac:dyDescent="0.2"/>
    <row r="5972" s="16" customFormat="1" x14ac:dyDescent="0.2"/>
    <row r="5973" s="16" customFormat="1" x14ac:dyDescent="0.2"/>
    <row r="5974" s="16" customFormat="1" x14ac:dyDescent="0.2"/>
    <row r="5975" s="16" customFormat="1" x14ac:dyDescent="0.2"/>
    <row r="5976" s="16" customFormat="1" x14ac:dyDescent="0.2"/>
    <row r="5977" s="16" customFormat="1" x14ac:dyDescent="0.2"/>
    <row r="5978" s="16" customFormat="1" x14ac:dyDescent="0.2"/>
    <row r="5979" s="16" customFormat="1" x14ac:dyDescent="0.2"/>
    <row r="5980" s="16" customFormat="1" x14ac:dyDescent="0.2"/>
    <row r="5981" s="16" customFormat="1" x14ac:dyDescent="0.2"/>
    <row r="5982" s="16" customFormat="1" x14ac:dyDescent="0.2"/>
    <row r="5983" s="16" customFormat="1" x14ac:dyDescent="0.2"/>
    <row r="5984" s="16" customFormat="1" x14ac:dyDescent="0.2"/>
    <row r="5985" s="16" customFormat="1" x14ac:dyDescent="0.2"/>
    <row r="5986" s="16" customFormat="1" x14ac:dyDescent="0.2"/>
    <row r="5987" s="16" customFormat="1" x14ac:dyDescent="0.2"/>
    <row r="5988" s="16" customFormat="1" x14ac:dyDescent="0.2"/>
    <row r="5989" s="16" customFormat="1" x14ac:dyDescent="0.2"/>
    <row r="5990" s="16" customFormat="1" x14ac:dyDescent="0.2"/>
    <row r="5991" s="16" customFormat="1" x14ac:dyDescent="0.2"/>
    <row r="5992" s="16" customFormat="1" x14ac:dyDescent="0.2"/>
    <row r="5993" s="16" customFormat="1" x14ac:dyDescent="0.2"/>
    <row r="5994" s="16" customFormat="1" x14ac:dyDescent="0.2"/>
    <row r="5995" s="16" customFormat="1" x14ac:dyDescent="0.2"/>
    <row r="5996" s="16" customFormat="1" x14ac:dyDescent="0.2"/>
    <row r="5997" s="16" customFormat="1" x14ac:dyDescent="0.2"/>
    <row r="5998" s="16" customFormat="1" x14ac:dyDescent="0.2"/>
    <row r="5999" s="16" customFormat="1" x14ac:dyDescent="0.2"/>
    <row r="6000" s="16" customFormat="1" x14ac:dyDescent="0.2"/>
    <row r="6001" s="16" customFormat="1" x14ac:dyDescent="0.2"/>
    <row r="6002" s="16" customFormat="1" x14ac:dyDescent="0.2"/>
    <row r="6003" s="16" customFormat="1" x14ac:dyDescent="0.2"/>
    <row r="6004" s="16" customFormat="1" x14ac:dyDescent="0.2"/>
    <row r="6005" s="16" customFormat="1" x14ac:dyDescent="0.2"/>
    <row r="6006" s="16" customFormat="1" x14ac:dyDescent="0.2"/>
    <row r="6007" s="16" customFormat="1" x14ac:dyDescent="0.2"/>
    <row r="6008" s="16" customFormat="1" x14ac:dyDescent="0.2"/>
    <row r="6009" s="16" customFormat="1" x14ac:dyDescent="0.2"/>
    <row r="6010" s="16" customFormat="1" x14ac:dyDescent="0.2"/>
    <row r="6011" s="16" customFormat="1" x14ac:dyDescent="0.2"/>
    <row r="6012" s="16" customFormat="1" x14ac:dyDescent="0.2"/>
    <row r="6013" s="16" customFormat="1" x14ac:dyDescent="0.2"/>
    <row r="6014" s="16" customFormat="1" x14ac:dyDescent="0.2"/>
    <row r="6015" s="16" customFormat="1" x14ac:dyDescent="0.2"/>
    <row r="6016" s="16" customFormat="1" x14ac:dyDescent="0.2"/>
    <row r="6017" s="16" customFormat="1" x14ac:dyDescent="0.2"/>
    <row r="6018" s="16" customFormat="1" x14ac:dyDescent="0.2"/>
    <row r="6019" s="16" customFormat="1" x14ac:dyDescent="0.2"/>
    <row r="6020" s="16" customFormat="1" x14ac:dyDescent="0.2"/>
    <row r="6021" s="16" customFormat="1" x14ac:dyDescent="0.2"/>
    <row r="6022" s="16" customFormat="1" x14ac:dyDescent="0.2"/>
    <row r="6023" s="16" customFormat="1" x14ac:dyDescent="0.2"/>
    <row r="6024" s="16" customFormat="1" x14ac:dyDescent="0.2"/>
    <row r="6025" s="16" customFormat="1" x14ac:dyDescent="0.2"/>
    <row r="6026" s="16" customFormat="1" x14ac:dyDescent="0.2"/>
    <row r="6027" s="16" customFormat="1" x14ac:dyDescent="0.2"/>
    <row r="6028" s="16" customFormat="1" x14ac:dyDescent="0.2"/>
    <row r="6029" s="16" customFormat="1" x14ac:dyDescent="0.2"/>
    <row r="6030" s="16" customFormat="1" x14ac:dyDescent="0.2"/>
    <row r="6031" s="16" customFormat="1" x14ac:dyDescent="0.2"/>
    <row r="6032" s="16" customFormat="1" x14ac:dyDescent="0.2"/>
    <row r="6033" s="16" customFormat="1" x14ac:dyDescent="0.2"/>
    <row r="6034" s="16" customFormat="1" x14ac:dyDescent="0.2"/>
    <row r="6035" s="16" customFormat="1" x14ac:dyDescent="0.2"/>
    <row r="6036" s="16" customFormat="1" x14ac:dyDescent="0.2"/>
    <row r="6037" s="16" customFormat="1" x14ac:dyDescent="0.2"/>
    <row r="6038" s="16" customFormat="1" x14ac:dyDescent="0.2"/>
    <row r="6039" s="16" customFormat="1" x14ac:dyDescent="0.2"/>
    <row r="6040" s="16" customFormat="1" x14ac:dyDescent="0.2"/>
    <row r="6041" s="16" customFormat="1" x14ac:dyDescent="0.2"/>
    <row r="6042" s="16" customFormat="1" x14ac:dyDescent="0.2"/>
    <row r="6043" s="16" customFormat="1" x14ac:dyDescent="0.2"/>
    <row r="6044" s="16" customFormat="1" x14ac:dyDescent="0.2"/>
    <row r="6045" s="16" customFormat="1" x14ac:dyDescent="0.2"/>
    <row r="6046" s="16" customFormat="1" x14ac:dyDescent="0.2"/>
    <row r="6047" s="16" customFormat="1" x14ac:dyDescent="0.2"/>
    <row r="6048" s="16" customFormat="1" x14ac:dyDescent="0.2"/>
    <row r="6049" s="16" customFormat="1" x14ac:dyDescent="0.2"/>
    <row r="6050" s="16" customFormat="1" x14ac:dyDescent="0.2"/>
    <row r="6051" s="16" customFormat="1" x14ac:dyDescent="0.2"/>
    <row r="6052" s="16" customFormat="1" x14ac:dyDescent="0.2"/>
    <row r="6053" s="16" customFormat="1" x14ac:dyDescent="0.2"/>
    <row r="6054" s="16" customFormat="1" x14ac:dyDescent="0.2"/>
    <row r="6055" s="16" customFormat="1" x14ac:dyDescent="0.2"/>
    <row r="6056" s="16" customFormat="1" x14ac:dyDescent="0.2"/>
    <row r="6057" s="16" customFormat="1" x14ac:dyDescent="0.2"/>
    <row r="6058" s="16" customFormat="1" x14ac:dyDescent="0.2"/>
    <row r="6059" s="16" customFormat="1" x14ac:dyDescent="0.2"/>
    <row r="6060" s="16" customFormat="1" x14ac:dyDescent="0.2"/>
    <row r="6061" s="16" customFormat="1" x14ac:dyDescent="0.2"/>
    <row r="6062" s="16" customFormat="1" x14ac:dyDescent="0.2"/>
    <row r="6063" s="16" customFormat="1" x14ac:dyDescent="0.2"/>
    <row r="6064" s="16" customFormat="1" x14ac:dyDescent="0.2"/>
    <row r="6065" s="16" customFormat="1" x14ac:dyDescent="0.2"/>
    <row r="6066" s="16" customFormat="1" x14ac:dyDescent="0.2"/>
    <row r="6067" s="16" customFormat="1" x14ac:dyDescent="0.2"/>
    <row r="6068" s="16" customFormat="1" x14ac:dyDescent="0.2"/>
    <row r="6069" s="16" customFormat="1" x14ac:dyDescent="0.2"/>
    <row r="6070" s="16" customFormat="1" x14ac:dyDescent="0.2"/>
    <row r="6071" s="16" customFormat="1" x14ac:dyDescent="0.2"/>
    <row r="6072" s="16" customFormat="1" x14ac:dyDescent="0.2"/>
    <row r="6073" s="16" customFormat="1" x14ac:dyDescent="0.2"/>
    <row r="6074" s="16" customFormat="1" x14ac:dyDescent="0.2"/>
    <row r="6075" s="16" customFormat="1" x14ac:dyDescent="0.2"/>
    <row r="6076" s="16" customFormat="1" x14ac:dyDescent="0.2"/>
    <row r="6077" s="16" customFormat="1" x14ac:dyDescent="0.2"/>
    <row r="6078" s="16" customFormat="1" x14ac:dyDescent="0.2"/>
    <row r="6079" s="16" customFormat="1" x14ac:dyDescent="0.2"/>
    <row r="6080" s="16" customFormat="1" x14ac:dyDescent="0.2"/>
    <row r="6081" s="16" customFormat="1" x14ac:dyDescent="0.2"/>
    <row r="6082" s="16" customFormat="1" x14ac:dyDescent="0.2"/>
    <row r="6083" s="16" customFormat="1" x14ac:dyDescent="0.2"/>
    <row r="6084" s="16" customFormat="1" x14ac:dyDescent="0.2"/>
    <row r="6085" s="16" customFormat="1" x14ac:dyDescent="0.2"/>
    <row r="6086" s="16" customFormat="1" x14ac:dyDescent="0.2"/>
    <row r="6087" s="16" customFormat="1" x14ac:dyDescent="0.2"/>
    <row r="6088" s="16" customFormat="1" x14ac:dyDescent="0.2"/>
    <row r="6089" s="16" customFormat="1" x14ac:dyDescent="0.2"/>
    <row r="6090" s="16" customFormat="1" x14ac:dyDescent="0.2"/>
    <row r="6091" s="16" customFormat="1" x14ac:dyDescent="0.2"/>
    <row r="6092" s="16" customFormat="1" x14ac:dyDescent="0.2"/>
    <row r="6093" s="16" customFormat="1" x14ac:dyDescent="0.2"/>
    <row r="6094" s="16" customFormat="1" x14ac:dyDescent="0.2"/>
    <row r="6095" s="16" customFormat="1" x14ac:dyDescent="0.2"/>
    <row r="6096" s="16" customFormat="1" x14ac:dyDescent="0.2"/>
    <row r="6097" s="16" customFormat="1" x14ac:dyDescent="0.2"/>
    <row r="6098" s="16" customFormat="1" x14ac:dyDescent="0.2"/>
    <row r="6099" s="16" customFormat="1" x14ac:dyDescent="0.2"/>
    <row r="6100" s="16" customFormat="1" x14ac:dyDescent="0.2"/>
    <row r="6101" s="16" customFormat="1" x14ac:dyDescent="0.2"/>
    <row r="6102" s="16" customFormat="1" x14ac:dyDescent="0.2"/>
    <row r="6103" s="16" customFormat="1" x14ac:dyDescent="0.2"/>
    <row r="6104" s="16" customFormat="1" x14ac:dyDescent="0.2"/>
    <row r="6105" s="16" customFormat="1" x14ac:dyDescent="0.2"/>
    <row r="6106" s="16" customFormat="1" x14ac:dyDescent="0.2"/>
    <row r="6107" s="16" customFormat="1" x14ac:dyDescent="0.2"/>
    <row r="6108" s="16" customFormat="1" x14ac:dyDescent="0.2"/>
    <row r="6109" s="16" customFormat="1" x14ac:dyDescent="0.2"/>
    <row r="6110" s="16" customFormat="1" x14ac:dyDescent="0.2"/>
    <row r="6111" s="16" customFormat="1" x14ac:dyDescent="0.2"/>
    <row r="6112" s="16" customFormat="1" x14ac:dyDescent="0.2"/>
    <row r="6113" s="16" customFormat="1" x14ac:dyDescent="0.2"/>
    <row r="6114" s="16" customFormat="1" x14ac:dyDescent="0.2"/>
    <row r="6115" s="16" customFormat="1" x14ac:dyDescent="0.2"/>
    <row r="6116" s="16" customFormat="1" x14ac:dyDescent="0.2"/>
    <row r="6117" s="16" customFormat="1" x14ac:dyDescent="0.2"/>
    <row r="6118" s="16" customFormat="1" x14ac:dyDescent="0.2"/>
    <row r="6119" s="16" customFormat="1" x14ac:dyDescent="0.2"/>
    <row r="6120" s="16" customFormat="1" x14ac:dyDescent="0.2"/>
    <row r="6121" s="16" customFormat="1" x14ac:dyDescent="0.2"/>
    <row r="6122" s="16" customFormat="1" x14ac:dyDescent="0.2"/>
    <row r="6123" s="16" customFormat="1" x14ac:dyDescent="0.2"/>
    <row r="6124" s="16" customFormat="1" x14ac:dyDescent="0.2"/>
    <row r="6125" s="16" customFormat="1" x14ac:dyDescent="0.2"/>
    <row r="6126" s="16" customFormat="1" x14ac:dyDescent="0.2"/>
    <row r="6127" s="16" customFormat="1" x14ac:dyDescent="0.2"/>
    <row r="6128" s="16" customFormat="1" x14ac:dyDescent="0.2"/>
    <row r="6129" s="16" customFormat="1" x14ac:dyDescent="0.2"/>
    <row r="6130" s="16" customFormat="1" x14ac:dyDescent="0.2"/>
    <row r="6131" s="16" customFormat="1" x14ac:dyDescent="0.2"/>
    <row r="6132" s="16" customFormat="1" x14ac:dyDescent="0.2"/>
    <row r="6133" s="16" customFormat="1" x14ac:dyDescent="0.2"/>
    <row r="6134" s="16" customFormat="1" x14ac:dyDescent="0.2"/>
    <row r="6135" s="16" customFormat="1" x14ac:dyDescent="0.2"/>
    <row r="6136" s="16" customFormat="1" x14ac:dyDescent="0.2"/>
    <row r="6137" s="16" customFormat="1" x14ac:dyDescent="0.2"/>
    <row r="6138" s="16" customFormat="1" x14ac:dyDescent="0.2"/>
    <row r="6139" s="16" customFormat="1" x14ac:dyDescent="0.2"/>
    <row r="6140" s="16" customFormat="1" x14ac:dyDescent="0.2"/>
    <row r="6141" s="16" customFormat="1" x14ac:dyDescent="0.2"/>
    <row r="6142" s="16" customFormat="1" x14ac:dyDescent="0.2"/>
    <row r="6143" s="16" customFormat="1" x14ac:dyDescent="0.2"/>
    <row r="6144" s="16" customFormat="1" x14ac:dyDescent="0.2"/>
    <row r="6145" s="16" customFormat="1" x14ac:dyDescent="0.2"/>
    <row r="6146" s="16" customFormat="1" x14ac:dyDescent="0.2"/>
    <row r="6147" s="16" customFormat="1" x14ac:dyDescent="0.2"/>
    <row r="6148" s="16" customFormat="1" x14ac:dyDescent="0.2"/>
    <row r="6149" s="16" customFormat="1" x14ac:dyDescent="0.2"/>
    <row r="6150" s="16" customFormat="1" x14ac:dyDescent="0.2"/>
    <row r="6151" s="16" customFormat="1" x14ac:dyDescent="0.2"/>
    <row r="6152" s="16" customFormat="1" x14ac:dyDescent="0.2"/>
    <row r="6153" s="16" customFormat="1" x14ac:dyDescent="0.2"/>
    <row r="6154" s="16" customFormat="1" x14ac:dyDescent="0.2"/>
    <row r="6155" s="16" customFormat="1" x14ac:dyDescent="0.2"/>
    <row r="6156" s="16" customFormat="1" x14ac:dyDescent="0.2"/>
    <row r="6157" s="16" customFormat="1" x14ac:dyDescent="0.2"/>
    <row r="6158" s="16" customFormat="1" x14ac:dyDescent="0.2"/>
    <row r="6159" s="16" customFormat="1" x14ac:dyDescent="0.2"/>
    <row r="6160" s="16" customFormat="1" x14ac:dyDescent="0.2"/>
    <row r="6161" s="16" customFormat="1" x14ac:dyDescent="0.2"/>
    <row r="6162" s="16" customFormat="1" x14ac:dyDescent="0.2"/>
    <row r="6163" s="16" customFormat="1" x14ac:dyDescent="0.2"/>
    <row r="6164" s="16" customFormat="1" x14ac:dyDescent="0.2"/>
    <row r="6165" s="16" customFormat="1" x14ac:dyDescent="0.2"/>
    <row r="6166" s="16" customFormat="1" x14ac:dyDescent="0.2"/>
    <row r="6167" s="16" customFormat="1" x14ac:dyDescent="0.2"/>
    <row r="6168" s="16" customFormat="1" x14ac:dyDescent="0.2"/>
    <row r="6169" s="16" customFormat="1" x14ac:dyDescent="0.2"/>
    <row r="6170" s="16" customFormat="1" x14ac:dyDescent="0.2"/>
    <row r="6171" s="16" customFormat="1" x14ac:dyDescent="0.2"/>
    <row r="6172" s="16" customFormat="1" x14ac:dyDescent="0.2"/>
    <row r="6173" s="16" customFormat="1" x14ac:dyDescent="0.2"/>
    <row r="6174" s="16" customFormat="1" x14ac:dyDescent="0.2"/>
    <row r="6175" s="16" customFormat="1" x14ac:dyDescent="0.2"/>
    <row r="6176" s="16" customFormat="1" x14ac:dyDescent="0.2"/>
    <row r="6177" s="16" customFormat="1" x14ac:dyDescent="0.2"/>
    <row r="6178" s="16" customFormat="1" x14ac:dyDescent="0.2"/>
    <row r="6179" s="16" customFormat="1" x14ac:dyDescent="0.2"/>
    <row r="6180" s="16" customFormat="1" x14ac:dyDescent="0.2"/>
    <row r="6181" s="16" customFormat="1" x14ac:dyDescent="0.2"/>
    <row r="6182" s="16" customFormat="1" x14ac:dyDescent="0.2"/>
    <row r="6183" s="16" customFormat="1" x14ac:dyDescent="0.2"/>
    <row r="6184" s="16" customFormat="1" x14ac:dyDescent="0.2"/>
    <row r="6185" s="16" customFormat="1" x14ac:dyDescent="0.2"/>
    <row r="6186" s="16" customFormat="1" x14ac:dyDescent="0.2"/>
    <row r="6187" s="16" customFormat="1" x14ac:dyDescent="0.2"/>
    <row r="6188" s="16" customFormat="1" x14ac:dyDescent="0.2"/>
    <row r="6189" s="16" customFormat="1" x14ac:dyDescent="0.2"/>
    <row r="6190" s="16" customFormat="1" x14ac:dyDescent="0.2"/>
    <row r="6191" s="16" customFormat="1" x14ac:dyDescent="0.2"/>
    <row r="6192" s="16" customFormat="1" x14ac:dyDescent="0.2"/>
    <row r="6193" s="16" customFormat="1" x14ac:dyDescent="0.2"/>
    <row r="6194" s="16" customFormat="1" x14ac:dyDescent="0.2"/>
    <row r="6195" s="16" customFormat="1" x14ac:dyDescent="0.2"/>
    <row r="6196" s="16" customFormat="1" x14ac:dyDescent="0.2"/>
    <row r="6197" s="16" customFormat="1" x14ac:dyDescent="0.2"/>
    <row r="6198" s="16" customFormat="1" x14ac:dyDescent="0.2"/>
    <row r="6199" s="16" customFormat="1" x14ac:dyDescent="0.2"/>
    <row r="6200" s="16" customFormat="1" x14ac:dyDescent="0.2"/>
    <row r="6201" s="16" customFormat="1" x14ac:dyDescent="0.2"/>
    <row r="6202" s="16" customFormat="1" x14ac:dyDescent="0.2"/>
    <row r="6203" s="16" customFormat="1" x14ac:dyDescent="0.2"/>
    <row r="6204" s="16" customFormat="1" x14ac:dyDescent="0.2"/>
    <row r="6205" s="16" customFormat="1" x14ac:dyDescent="0.2"/>
    <row r="6206" s="16" customFormat="1" x14ac:dyDescent="0.2"/>
    <row r="6207" s="16" customFormat="1" x14ac:dyDescent="0.2"/>
    <row r="6208" s="16" customFormat="1" x14ac:dyDescent="0.2"/>
    <row r="6209" s="16" customFormat="1" x14ac:dyDescent="0.2"/>
    <row r="6210" s="16" customFormat="1" x14ac:dyDescent="0.2"/>
    <row r="6211" s="16" customFormat="1" x14ac:dyDescent="0.2"/>
    <row r="6212" s="16" customFormat="1" x14ac:dyDescent="0.2"/>
    <row r="6213" s="16" customFormat="1" x14ac:dyDescent="0.2"/>
    <row r="6214" s="16" customFormat="1" x14ac:dyDescent="0.2"/>
    <row r="6215" s="16" customFormat="1" x14ac:dyDescent="0.2"/>
    <row r="6216" s="16" customFormat="1" x14ac:dyDescent="0.2"/>
    <row r="6217" s="16" customFormat="1" x14ac:dyDescent="0.2"/>
    <row r="6218" s="16" customFormat="1" x14ac:dyDescent="0.2"/>
    <row r="6219" s="16" customFormat="1" x14ac:dyDescent="0.2"/>
    <row r="6220" s="16" customFormat="1" x14ac:dyDescent="0.2"/>
    <row r="6221" s="16" customFormat="1" x14ac:dyDescent="0.2"/>
    <row r="6222" s="16" customFormat="1" x14ac:dyDescent="0.2"/>
    <row r="6223" s="16" customFormat="1" x14ac:dyDescent="0.2"/>
    <row r="6224" s="16" customFormat="1" x14ac:dyDescent="0.2"/>
    <row r="6225" s="16" customFormat="1" x14ac:dyDescent="0.2"/>
    <row r="6226" s="16" customFormat="1" x14ac:dyDescent="0.2"/>
    <row r="6227" s="16" customFormat="1" x14ac:dyDescent="0.2"/>
    <row r="6228" s="16" customFormat="1" x14ac:dyDescent="0.2"/>
    <row r="6229" s="16" customFormat="1" x14ac:dyDescent="0.2"/>
    <row r="6230" s="16" customFormat="1" x14ac:dyDescent="0.2"/>
    <row r="6231" s="16" customFormat="1" x14ac:dyDescent="0.2"/>
    <row r="6232" s="16" customFormat="1" x14ac:dyDescent="0.2"/>
    <row r="6233" s="16" customFormat="1" x14ac:dyDescent="0.2"/>
    <row r="6234" s="16" customFormat="1" x14ac:dyDescent="0.2"/>
    <row r="6235" s="16" customFormat="1" x14ac:dyDescent="0.2"/>
    <row r="6236" s="16" customFormat="1" x14ac:dyDescent="0.2"/>
    <row r="6237" s="16" customFormat="1" x14ac:dyDescent="0.2"/>
    <row r="6238" s="16" customFormat="1" x14ac:dyDescent="0.2"/>
    <row r="6239" s="16" customFormat="1" x14ac:dyDescent="0.2"/>
    <row r="6240" s="16" customFormat="1" x14ac:dyDescent="0.2"/>
    <row r="6241" s="16" customFormat="1" x14ac:dyDescent="0.2"/>
    <row r="6242" s="16" customFormat="1" x14ac:dyDescent="0.2"/>
    <row r="6243" s="16" customFormat="1" x14ac:dyDescent="0.2"/>
    <row r="6244" s="16" customFormat="1" x14ac:dyDescent="0.2"/>
    <row r="6245" s="16" customFormat="1" x14ac:dyDescent="0.2"/>
    <row r="6246" s="16" customFormat="1" x14ac:dyDescent="0.2"/>
    <row r="6247" s="16" customFormat="1" x14ac:dyDescent="0.2"/>
    <row r="6248" s="16" customFormat="1" x14ac:dyDescent="0.2"/>
    <row r="6249" s="16" customFormat="1" x14ac:dyDescent="0.2"/>
    <row r="6250" s="16" customFormat="1" x14ac:dyDescent="0.2"/>
    <row r="6251" s="16" customFormat="1" x14ac:dyDescent="0.2"/>
    <row r="6252" s="16" customFormat="1" x14ac:dyDescent="0.2"/>
    <row r="6253" s="16" customFormat="1" x14ac:dyDescent="0.2"/>
    <row r="6254" s="16" customFormat="1" x14ac:dyDescent="0.2"/>
    <row r="6255" s="16" customFormat="1" x14ac:dyDescent="0.2"/>
    <row r="6256" s="16" customFormat="1" x14ac:dyDescent="0.2"/>
    <row r="6257" s="16" customFormat="1" x14ac:dyDescent="0.2"/>
    <row r="6258" s="16" customFormat="1" x14ac:dyDescent="0.2"/>
    <row r="6259" s="16" customFormat="1" x14ac:dyDescent="0.2"/>
    <row r="6260" s="16" customFormat="1" x14ac:dyDescent="0.2"/>
    <row r="6261" s="16" customFormat="1" x14ac:dyDescent="0.2"/>
    <row r="6262" s="16" customFormat="1" x14ac:dyDescent="0.2"/>
    <row r="6263" s="16" customFormat="1" x14ac:dyDescent="0.2"/>
    <row r="6264" s="16" customFormat="1" x14ac:dyDescent="0.2"/>
    <row r="6265" s="16" customFormat="1" x14ac:dyDescent="0.2"/>
    <row r="6266" s="16" customFormat="1" x14ac:dyDescent="0.2"/>
    <row r="6267" s="16" customFormat="1" x14ac:dyDescent="0.2"/>
    <row r="6268" s="16" customFormat="1" x14ac:dyDescent="0.2"/>
    <row r="6269" s="16" customFormat="1" x14ac:dyDescent="0.2"/>
    <row r="6270" s="16" customFormat="1" x14ac:dyDescent="0.2"/>
    <row r="6271" s="16" customFormat="1" x14ac:dyDescent="0.2"/>
    <row r="6272" s="16" customFormat="1" x14ac:dyDescent="0.2"/>
    <row r="6273" s="16" customFormat="1" x14ac:dyDescent="0.2"/>
    <row r="6274" s="16" customFormat="1" x14ac:dyDescent="0.2"/>
    <row r="6275" s="16" customFormat="1" x14ac:dyDescent="0.2"/>
    <row r="6276" s="16" customFormat="1" x14ac:dyDescent="0.2"/>
    <row r="6277" s="16" customFormat="1" x14ac:dyDescent="0.2"/>
    <row r="6278" s="16" customFormat="1" x14ac:dyDescent="0.2"/>
    <row r="6279" s="16" customFormat="1" x14ac:dyDescent="0.2"/>
    <row r="6280" s="16" customFormat="1" x14ac:dyDescent="0.2"/>
    <row r="6281" s="16" customFormat="1" x14ac:dyDescent="0.2"/>
    <row r="6282" s="16" customFormat="1" x14ac:dyDescent="0.2"/>
    <row r="6283" s="16" customFormat="1" x14ac:dyDescent="0.2"/>
    <row r="6284" s="16" customFormat="1" x14ac:dyDescent="0.2"/>
    <row r="6285" s="16" customFormat="1" x14ac:dyDescent="0.2"/>
    <row r="6286" s="16" customFormat="1" x14ac:dyDescent="0.2"/>
    <row r="6287" s="16" customFormat="1" x14ac:dyDescent="0.2"/>
    <row r="6288" s="16" customFormat="1" x14ac:dyDescent="0.2"/>
    <row r="6289" s="16" customFormat="1" x14ac:dyDescent="0.2"/>
    <row r="6290" s="16" customFormat="1" x14ac:dyDescent="0.2"/>
    <row r="6291" s="16" customFormat="1" x14ac:dyDescent="0.2"/>
    <row r="6292" s="16" customFormat="1" x14ac:dyDescent="0.2"/>
    <row r="6293" s="16" customFormat="1" x14ac:dyDescent="0.2"/>
    <row r="6294" s="16" customFormat="1" x14ac:dyDescent="0.2"/>
    <row r="6295" s="16" customFormat="1" x14ac:dyDescent="0.2"/>
    <row r="6296" s="16" customFormat="1" x14ac:dyDescent="0.2"/>
    <row r="6297" s="16" customFormat="1" x14ac:dyDescent="0.2"/>
    <row r="6298" s="16" customFormat="1" x14ac:dyDescent="0.2"/>
    <row r="6299" s="16" customFormat="1" x14ac:dyDescent="0.2"/>
    <row r="6300" s="16" customFormat="1" x14ac:dyDescent="0.2"/>
    <row r="6301" s="16" customFormat="1" x14ac:dyDescent="0.2"/>
    <row r="6302" s="16" customFormat="1" x14ac:dyDescent="0.2"/>
    <row r="6303" s="16" customFormat="1" x14ac:dyDescent="0.2"/>
    <row r="6304" s="16" customFormat="1" x14ac:dyDescent="0.2"/>
    <row r="6305" s="16" customFormat="1" x14ac:dyDescent="0.2"/>
    <row r="6306" s="16" customFormat="1" x14ac:dyDescent="0.2"/>
    <row r="6307" s="16" customFormat="1" x14ac:dyDescent="0.2"/>
    <row r="6308" s="16" customFormat="1" x14ac:dyDescent="0.2"/>
    <row r="6309" s="16" customFormat="1" x14ac:dyDescent="0.2"/>
    <row r="6310" s="16" customFormat="1" x14ac:dyDescent="0.2"/>
    <row r="6311" s="16" customFormat="1" x14ac:dyDescent="0.2"/>
    <row r="6312" s="16" customFormat="1" x14ac:dyDescent="0.2"/>
    <row r="6313" s="16" customFormat="1" x14ac:dyDescent="0.2"/>
    <row r="6314" s="16" customFormat="1" x14ac:dyDescent="0.2"/>
    <row r="6315" s="16" customFormat="1" x14ac:dyDescent="0.2"/>
    <row r="6316" s="16" customFormat="1" x14ac:dyDescent="0.2"/>
    <row r="6317" s="16" customFormat="1" x14ac:dyDescent="0.2"/>
    <row r="6318" s="16" customFormat="1" x14ac:dyDescent="0.2"/>
    <row r="6319" s="16" customFormat="1" x14ac:dyDescent="0.2"/>
    <row r="6320" s="16" customFormat="1" x14ac:dyDescent="0.2"/>
    <row r="6321" s="16" customFormat="1" x14ac:dyDescent="0.2"/>
    <row r="6322" s="16" customFormat="1" x14ac:dyDescent="0.2"/>
    <row r="6323" s="16" customFormat="1" x14ac:dyDescent="0.2"/>
    <row r="6324" s="16" customFormat="1" x14ac:dyDescent="0.2"/>
    <row r="6325" s="16" customFormat="1" x14ac:dyDescent="0.2"/>
    <row r="6326" s="16" customFormat="1" x14ac:dyDescent="0.2"/>
    <row r="6327" s="16" customFormat="1" x14ac:dyDescent="0.2"/>
    <row r="6328" s="16" customFormat="1" x14ac:dyDescent="0.2"/>
    <row r="6329" s="16" customFormat="1" x14ac:dyDescent="0.2"/>
    <row r="6330" s="16" customFormat="1" x14ac:dyDescent="0.2"/>
    <row r="6331" s="16" customFormat="1" x14ac:dyDescent="0.2"/>
    <row r="6332" s="16" customFormat="1" x14ac:dyDescent="0.2"/>
    <row r="6333" s="16" customFormat="1" x14ac:dyDescent="0.2"/>
    <row r="6334" s="16" customFormat="1" x14ac:dyDescent="0.2"/>
    <row r="6335" s="16" customFormat="1" x14ac:dyDescent="0.2"/>
    <row r="6336" s="16" customFormat="1" x14ac:dyDescent="0.2"/>
    <row r="6337" s="16" customFormat="1" x14ac:dyDescent="0.2"/>
    <row r="6338" s="16" customFormat="1" x14ac:dyDescent="0.2"/>
    <row r="6339" s="16" customFormat="1" x14ac:dyDescent="0.2"/>
    <row r="6340" s="16" customFormat="1" x14ac:dyDescent="0.2"/>
    <row r="6341" s="16" customFormat="1" x14ac:dyDescent="0.2"/>
    <row r="6342" s="16" customFormat="1" x14ac:dyDescent="0.2"/>
    <row r="6343" s="16" customFormat="1" x14ac:dyDescent="0.2"/>
    <row r="6344" s="16" customFormat="1" x14ac:dyDescent="0.2"/>
    <row r="6345" s="16" customFormat="1" x14ac:dyDescent="0.2"/>
    <row r="6346" s="16" customFormat="1" x14ac:dyDescent="0.2"/>
    <row r="6347" s="16" customFormat="1" x14ac:dyDescent="0.2"/>
    <row r="6348" s="16" customFormat="1" x14ac:dyDescent="0.2"/>
    <row r="6349" s="16" customFormat="1" x14ac:dyDescent="0.2"/>
    <row r="6350" s="16" customFormat="1" x14ac:dyDescent="0.2"/>
    <row r="6351" s="16" customFormat="1" x14ac:dyDescent="0.2"/>
    <row r="6352" s="16" customFormat="1" x14ac:dyDescent="0.2"/>
    <row r="6353" s="16" customFormat="1" x14ac:dyDescent="0.2"/>
    <row r="6354" s="16" customFormat="1" x14ac:dyDescent="0.2"/>
    <row r="6355" s="16" customFormat="1" x14ac:dyDescent="0.2"/>
    <row r="6356" s="16" customFormat="1" x14ac:dyDescent="0.2"/>
    <row r="6357" s="16" customFormat="1" x14ac:dyDescent="0.2"/>
    <row r="6358" s="16" customFormat="1" x14ac:dyDescent="0.2"/>
    <row r="6359" s="16" customFormat="1" x14ac:dyDescent="0.2"/>
    <row r="6360" s="16" customFormat="1" x14ac:dyDescent="0.2"/>
    <row r="6361" s="16" customFormat="1" x14ac:dyDescent="0.2"/>
    <row r="6362" s="16" customFormat="1" x14ac:dyDescent="0.2"/>
    <row r="6363" s="16" customFormat="1" x14ac:dyDescent="0.2"/>
    <row r="6364" s="16" customFormat="1" x14ac:dyDescent="0.2"/>
    <row r="6365" s="16" customFormat="1" x14ac:dyDescent="0.2"/>
    <row r="6366" s="16" customFormat="1" x14ac:dyDescent="0.2"/>
    <row r="6367" s="16" customFormat="1" x14ac:dyDescent="0.2"/>
    <row r="6368" s="16" customFormat="1" x14ac:dyDescent="0.2"/>
    <row r="6369" s="16" customFormat="1" x14ac:dyDescent="0.2"/>
    <row r="6370" s="16" customFormat="1" x14ac:dyDescent="0.2"/>
    <row r="6371" s="16" customFormat="1" x14ac:dyDescent="0.2"/>
    <row r="6372" s="16" customFormat="1" x14ac:dyDescent="0.2"/>
    <row r="6373" s="16" customFormat="1" x14ac:dyDescent="0.2"/>
    <row r="6374" s="16" customFormat="1" x14ac:dyDescent="0.2"/>
    <row r="6375" s="16" customFormat="1" x14ac:dyDescent="0.2"/>
    <row r="6376" s="16" customFormat="1" x14ac:dyDescent="0.2"/>
    <row r="6377" s="16" customFormat="1" x14ac:dyDescent="0.2"/>
    <row r="6378" s="16" customFormat="1" x14ac:dyDescent="0.2"/>
    <row r="6379" s="16" customFormat="1" x14ac:dyDescent="0.2"/>
    <row r="6380" s="16" customFormat="1" x14ac:dyDescent="0.2"/>
    <row r="6381" s="16" customFormat="1" x14ac:dyDescent="0.2"/>
    <row r="6382" s="16" customFormat="1" x14ac:dyDescent="0.2"/>
    <row r="6383" s="16" customFormat="1" x14ac:dyDescent="0.2"/>
    <row r="6384" s="16" customFormat="1" x14ac:dyDescent="0.2"/>
    <row r="6385" s="16" customFormat="1" x14ac:dyDescent="0.2"/>
    <row r="6386" s="16" customFormat="1" x14ac:dyDescent="0.2"/>
    <row r="6387" s="16" customFormat="1" x14ac:dyDescent="0.2"/>
    <row r="6388" s="16" customFormat="1" x14ac:dyDescent="0.2"/>
    <row r="6389" s="16" customFormat="1" x14ac:dyDescent="0.2"/>
    <row r="6390" s="16" customFormat="1" x14ac:dyDescent="0.2"/>
    <row r="6391" s="16" customFormat="1" x14ac:dyDescent="0.2"/>
    <row r="6392" s="16" customFormat="1" x14ac:dyDescent="0.2"/>
    <row r="6393" s="16" customFormat="1" x14ac:dyDescent="0.2"/>
    <row r="6394" s="16" customFormat="1" x14ac:dyDescent="0.2"/>
    <row r="6395" s="16" customFormat="1" x14ac:dyDescent="0.2"/>
    <row r="6396" s="16" customFormat="1" x14ac:dyDescent="0.2"/>
    <row r="6397" s="16" customFormat="1" x14ac:dyDescent="0.2"/>
    <row r="6398" s="16" customFormat="1" x14ac:dyDescent="0.2"/>
    <row r="6399" s="16" customFormat="1" x14ac:dyDescent="0.2"/>
    <row r="6400" s="16" customFormat="1" x14ac:dyDescent="0.2"/>
    <row r="6401" s="16" customFormat="1" x14ac:dyDescent="0.2"/>
    <row r="6402" s="16" customFormat="1" x14ac:dyDescent="0.2"/>
    <row r="6403" s="16" customFormat="1" x14ac:dyDescent="0.2"/>
    <row r="6404" s="16" customFormat="1" x14ac:dyDescent="0.2"/>
    <row r="6405" s="16" customFormat="1" x14ac:dyDescent="0.2"/>
    <row r="6406" s="16" customFormat="1" x14ac:dyDescent="0.2"/>
    <row r="6407" s="16" customFormat="1" x14ac:dyDescent="0.2"/>
    <row r="6408" s="16" customFormat="1" x14ac:dyDescent="0.2"/>
    <row r="6409" s="16" customFormat="1" x14ac:dyDescent="0.2"/>
    <row r="6410" s="16" customFormat="1" x14ac:dyDescent="0.2"/>
    <row r="6411" s="16" customFormat="1" x14ac:dyDescent="0.2"/>
    <row r="6412" s="16" customFormat="1" x14ac:dyDescent="0.2"/>
    <row r="6413" s="16" customFormat="1" x14ac:dyDescent="0.2"/>
    <row r="6414" s="16" customFormat="1" x14ac:dyDescent="0.2"/>
    <row r="6415" s="16" customFormat="1" x14ac:dyDescent="0.2"/>
    <row r="6416" s="16" customFormat="1" x14ac:dyDescent="0.2"/>
    <row r="6417" s="16" customFormat="1" x14ac:dyDescent="0.2"/>
    <row r="6418" s="16" customFormat="1" x14ac:dyDescent="0.2"/>
    <row r="6419" s="16" customFormat="1" x14ac:dyDescent="0.2"/>
    <row r="6420" s="16" customFormat="1" x14ac:dyDescent="0.2"/>
    <row r="6421" s="16" customFormat="1" x14ac:dyDescent="0.2"/>
    <row r="6422" s="16" customFormat="1" x14ac:dyDescent="0.2"/>
    <row r="6423" s="16" customFormat="1" x14ac:dyDescent="0.2"/>
    <row r="6424" s="16" customFormat="1" x14ac:dyDescent="0.2"/>
    <row r="6425" s="16" customFormat="1" x14ac:dyDescent="0.2"/>
    <row r="6426" s="16" customFormat="1" x14ac:dyDescent="0.2"/>
    <row r="6427" s="16" customFormat="1" x14ac:dyDescent="0.2"/>
    <row r="6428" s="16" customFormat="1" x14ac:dyDescent="0.2"/>
    <row r="6429" s="16" customFormat="1" x14ac:dyDescent="0.2"/>
    <row r="6430" s="16" customFormat="1" x14ac:dyDescent="0.2"/>
    <row r="6431" s="16" customFormat="1" x14ac:dyDescent="0.2"/>
    <row r="6432" s="16" customFormat="1" x14ac:dyDescent="0.2"/>
    <row r="6433" s="16" customFormat="1" x14ac:dyDescent="0.2"/>
    <row r="6434" s="16" customFormat="1" x14ac:dyDescent="0.2"/>
    <row r="6435" s="16" customFormat="1" x14ac:dyDescent="0.2"/>
    <row r="6436" s="16" customFormat="1" x14ac:dyDescent="0.2"/>
    <row r="6437" s="16" customFormat="1" x14ac:dyDescent="0.2"/>
    <row r="6438" s="16" customFormat="1" x14ac:dyDescent="0.2"/>
    <row r="6439" s="16" customFormat="1" x14ac:dyDescent="0.2"/>
    <row r="6440" s="16" customFormat="1" x14ac:dyDescent="0.2"/>
    <row r="6441" s="16" customFormat="1" x14ac:dyDescent="0.2"/>
    <row r="6442" s="16" customFormat="1" x14ac:dyDescent="0.2"/>
    <row r="6443" s="16" customFormat="1" x14ac:dyDescent="0.2"/>
    <row r="6444" s="16" customFormat="1" x14ac:dyDescent="0.2"/>
    <row r="6445" s="16" customFormat="1" x14ac:dyDescent="0.2"/>
    <row r="6446" s="16" customFormat="1" x14ac:dyDescent="0.2"/>
    <row r="6447" s="16" customFormat="1" x14ac:dyDescent="0.2"/>
    <row r="6448" s="16" customFormat="1" x14ac:dyDescent="0.2"/>
    <row r="6449" s="16" customFormat="1" x14ac:dyDescent="0.2"/>
    <row r="6450" s="16" customFormat="1" x14ac:dyDescent="0.2"/>
    <row r="6451" s="16" customFormat="1" x14ac:dyDescent="0.2"/>
    <row r="6452" s="16" customFormat="1" x14ac:dyDescent="0.2"/>
    <row r="6453" s="16" customFormat="1" x14ac:dyDescent="0.2"/>
    <row r="6454" s="16" customFormat="1" x14ac:dyDescent="0.2"/>
    <row r="6455" s="16" customFormat="1" x14ac:dyDescent="0.2"/>
    <row r="6456" s="16" customFormat="1" x14ac:dyDescent="0.2"/>
    <row r="6457" s="16" customFormat="1" x14ac:dyDescent="0.2"/>
    <row r="6458" s="16" customFormat="1" x14ac:dyDescent="0.2"/>
    <row r="6459" s="16" customFormat="1" x14ac:dyDescent="0.2"/>
    <row r="6460" s="16" customFormat="1" x14ac:dyDescent="0.2"/>
    <row r="6461" s="16" customFormat="1" x14ac:dyDescent="0.2"/>
    <row r="6462" s="16" customFormat="1" x14ac:dyDescent="0.2"/>
    <row r="6463" s="16" customFormat="1" x14ac:dyDescent="0.2"/>
    <row r="6464" s="16" customFormat="1" x14ac:dyDescent="0.2"/>
    <row r="6465" s="16" customFormat="1" x14ac:dyDescent="0.2"/>
    <row r="6466" s="16" customFormat="1" x14ac:dyDescent="0.2"/>
    <row r="6467" s="16" customFormat="1" x14ac:dyDescent="0.2"/>
    <row r="6468" s="16" customFormat="1" x14ac:dyDescent="0.2"/>
    <row r="6469" s="16" customFormat="1" x14ac:dyDescent="0.2"/>
    <row r="6470" s="16" customFormat="1" x14ac:dyDescent="0.2"/>
    <row r="6471" s="16" customFormat="1" x14ac:dyDescent="0.2"/>
    <row r="6472" s="16" customFormat="1" x14ac:dyDescent="0.2"/>
    <row r="6473" s="16" customFormat="1" x14ac:dyDescent="0.2"/>
    <row r="6474" s="16" customFormat="1" x14ac:dyDescent="0.2"/>
    <row r="6475" s="16" customFormat="1" x14ac:dyDescent="0.2"/>
    <row r="6476" s="16" customFormat="1" x14ac:dyDescent="0.2"/>
    <row r="6477" s="16" customFormat="1" x14ac:dyDescent="0.2"/>
    <row r="6478" s="16" customFormat="1" x14ac:dyDescent="0.2"/>
    <row r="6479" s="16" customFormat="1" x14ac:dyDescent="0.2"/>
    <row r="6480" s="16" customFormat="1" x14ac:dyDescent="0.2"/>
    <row r="6481" s="16" customFormat="1" x14ac:dyDescent="0.2"/>
    <row r="6482" s="16" customFormat="1" x14ac:dyDescent="0.2"/>
    <row r="6483" s="16" customFormat="1" x14ac:dyDescent="0.2"/>
    <row r="6484" s="16" customFormat="1" x14ac:dyDescent="0.2"/>
    <row r="6485" s="16" customFormat="1" x14ac:dyDescent="0.2"/>
    <row r="6486" s="16" customFormat="1" x14ac:dyDescent="0.2"/>
    <row r="6487" s="16" customFormat="1" x14ac:dyDescent="0.2"/>
    <row r="6488" s="16" customFormat="1" x14ac:dyDescent="0.2"/>
    <row r="6489" s="16" customFormat="1" x14ac:dyDescent="0.2"/>
    <row r="6490" s="16" customFormat="1" x14ac:dyDescent="0.2"/>
    <row r="6491" s="16" customFormat="1" x14ac:dyDescent="0.2"/>
    <row r="6492" s="16" customFormat="1" x14ac:dyDescent="0.2"/>
    <row r="6493" s="16" customFormat="1" x14ac:dyDescent="0.2"/>
    <row r="6494" s="16" customFormat="1" x14ac:dyDescent="0.2"/>
    <row r="6495" s="16" customFormat="1" x14ac:dyDescent="0.2"/>
    <row r="6496" s="16" customFormat="1" x14ac:dyDescent="0.2"/>
    <row r="6497" s="16" customFormat="1" x14ac:dyDescent="0.2"/>
    <row r="6498" s="16" customFormat="1" x14ac:dyDescent="0.2"/>
    <row r="6499" s="16" customFormat="1" x14ac:dyDescent="0.2"/>
    <row r="6500" s="16" customFormat="1" x14ac:dyDescent="0.2"/>
    <row r="6501" s="16" customFormat="1" x14ac:dyDescent="0.2"/>
    <row r="6502" s="16" customFormat="1" x14ac:dyDescent="0.2"/>
    <row r="6503" s="16" customFormat="1" x14ac:dyDescent="0.2"/>
    <row r="6504" s="16" customFormat="1" x14ac:dyDescent="0.2"/>
    <row r="6505" s="16" customFormat="1" x14ac:dyDescent="0.2"/>
    <row r="6506" s="16" customFormat="1" x14ac:dyDescent="0.2"/>
    <row r="6507" s="16" customFormat="1" x14ac:dyDescent="0.2"/>
    <row r="6508" s="16" customFormat="1" x14ac:dyDescent="0.2"/>
    <row r="6509" s="16" customFormat="1" x14ac:dyDescent="0.2"/>
    <row r="6510" s="16" customFormat="1" x14ac:dyDescent="0.2"/>
    <row r="6511" s="16" customFormat="1" x14ac:dyDescent="0.2"/>
    <row r="6512" s="16" customFormat="1" x14ac:dyDescent="0.2"/>
    <row r="6513" s="16" customFormat="1" x14ac:dyDescent="0.2"/>
    <row r="6514" s="16" customFormat="1" x14ac:dyDescent="0.2"/>
    <row r="6515" s="16" customFormat="1" x14ac:dyDescent="0.2"/>
    <row r="6516" s="16" customFormat="1" x14ac:dyDescent="0.2"/>
    <row r="6517" s="16" customFormat="1" x14ac:dyDescent="0.2"/>
    <row r="6518" s="16" customFormat="1" x14ac:dyDescent="0.2"/>
    <row r="6519" s="16" customFormat="1" x14ac:dyDescent="0.2"/>
    <row r="6520" s="16" customFormat="1" x14ac:dyDescent="0.2"/>
    <row r="6521" s="16" customFormat="1" x14ac:dyDescent="0.2"/>
    <row r="6522" s="16" customFormat="1" x14ac:dyDescent="0.2"/>
    <row r="6523" s="16" customFormat="1" x14ac:dyDescent="0.2"/>
    <row r="6524" s="16" customFormat="1" x14ac:dyDescent="0.2"/>
    <row r="6525" s="16" customFormat="1" x14ac:dyDescent="0.2"/>
    <row r="6526" s="16" customFormat="1" x14ac:dyDescent="0.2"/>
    <row r="6527" s="16" customFormat="1" x14ac:dyDescent="0.2"/>
    <row r="6528" s="16" customFormat="1" x14ac:dyDescent="0.2"/>
    <row r="6529" s="16" customFormat="1" x14ac:dyDescent="0.2"/>
    <row r="6530" s="16" customFormat="1" x14ac:dyDescent="0.2"/>
    <row r="6531" s="16" customFormat="1" x14ac:dyDescent="0.2"/>
    <row r="6532" s="16" customFormat="1" x14ac:dyDescent="0.2"/>
    <row r="6533" s="16" customFormat="1" x14ac:dyDescent="0.2"/>
    <row r="6534" s="16" customFormat="1" x14ac:dyDescent="0.2"/>
    <row r="6535" s="16" customFormat="1" x14ac:dyDescent="0.2"/>
    <row r="6536" s="16" customFormat="1" x14ac:dyDescent="0.2"/>
    <row r="6537" s="16" customFormat="1" x14ac:dyDescent="0.2"/>
    <row r="6538" s="16" customFormat="1" x14ac:dyDescent="0.2"/>
    <row r="6539" s="16" customFormat="1" x14ac:dyDescent="0.2"/>
    <row r="6540" s="16" customFormat="1" x14ac:dyDescent="0.2"/>
    <row r="6541" s="16" customFormat="1" x14ac:dyDescent="0.2"/>
    <row r="6542" s="16" customFormat="1" x14ac:dyDescent="0.2"/>
    <row r="6543" s="16" customFormat="1" x14ac:dyDescent="0.2"/>
    <row r="6544" s="16" customFormat="1" x14ac:dyDescent="0.2"/>
    <row r="6545" s="16" customFormat="1" x14ac:dyDescent="0.2"/>
    <row r="6546" s="16" customFormat="1" x14ac:dyDescent="0.2"/>
    <row r="6547" s="16" customFormat="1" x14ac:dyDescent="0.2"/>
    <row r="6548" s="16" customFormat="1" x14ac:dyDescent="0.2"/>
    <row r="6549" s="16" customFormat="1" x14ac:dyDescent="0.2"/>
    <row r="6550" s="16" customFormat="1" x14ac:dyDescent="0.2"/>
    <row r="6551" s="16" customFormat="1" x14ac:dyDescent="0.2"/>
    <row r="6552" s="16" customFormat="1" x14ac:dyDescent="0.2"/>
    <row r="6553" s="16" customFormat="1" x14ac:dyDescent="0.2"/>
    <row r="6554" s="16" customFormat="1" x14ac:dyDescent="0.2"/>
    <row r="6555" s="16" customFormat="1" x14ac:dyDescent="0.2"/>
    <row r="6556" s="16" customFormat="1" x14ac:dyDescent="0.2"/>
    <row r="6557" s="16" customFormat="1" x14ac:dyDescent="0.2"/>
    <row r="6558" s="16" customFormat="1" x14ac:dyDescent="0.2"/>
    <row r="6559" s="16" customFormat="1" x14ac:dyDescent="0.2"/>
    <row r="6560" s="16" customFormat="1" x14ac:dyDescent="0.2"/>
    <row r="6561" s="16" customFormat="1" x14ac:dyDescent="0.2"/>
    <row r="6562" s="16" customFormat="1" x14ac:dyDescent="0.2"/>
    <row r="6563" s="16" customFormat="1" x14ac:dyDescent="0.2"/>
    <row r="6564" s="16" customFormat="1" x14ac:dyDescent="0.2"/>
    <row r="6565" s="16" customFormat="1" x14ac:dyDescent="0.2"/>
    <row r="6566" s="16" customFormat="1" x14ac:dyDescent="0.2"/>
    <row r="6567" s="16" customFormat="1" x14ac:dyDescent="0.2"/>
    <row r="6568" s="16" customFormat="1" x14ac:dyDescent="0.2"/>
    <row r="6569" s="16" customFormat="1" x14ac:dyDescent="0.2"/>
    <row r="6570" s="16" customFormat="1" x14ac:dyDescent="0.2"/>
    <row r="6571" s="16" customFormat="1" x14ac:dyDescent="0.2"/>
    <row r="6572" s="16" customFormat="1" x14ac:dyDescent="0.2"/>
    <row r="6573" s="16" customFormat="1" x14ac:dyDescent="0.2"/>
    <row r="6574" s="16" customFormat="1" x14ac:dyDescent="0.2"/>
    <row r="6575" s="16" customFormat="1" x14ac:dyDescent="0.2"/>
    <row r="6576" s="16" customFormat="1" x14ac:dyDescent="0.2"/>
    <row r="6577" s="16" customFormat="1" x14ac:dyDescent="0.2"/>
    <row r="6578" s="16" customFormat="1" x14ac:dyDescent="0.2"/>
    <row r="6579" s="16" customFormat="1" x14ac:dyDescent="0.2"/>
    <row r="6580" s="16" customFormat="1" x14ac:dyDescent="0.2"/>
    <row r="6581" s="16" customFormat="1" x14ac:dyDescent="0.2"/>
    <row r="6582" s="16" customFormat="1" x14ac:dyDescent="0.2"/>
    <row r="6583" s="16" customFormat="1" x14ac:dyDescent="0.2"/>
    <row r="6584" s="16" customFormat="1" x14ac:dyDescent="0.2"/>
    <row r="6585" s="16" customFormat="1" x14ac:dyDescent="0.2"/>
    <row r="6586" s="16" customFormat="1" x14ac:dyDescent="0.2"/>
    <row r="6587" s="16" customFormat="1" x14ac:dyDescent="0.2"/>
    <row r="6588" s="16" customFormat="1" x14ac:dyDescent="0.2"/>
    <row r="6589" s="16" customFormat="1" x14ac:dyDescent="0.2"/>
    <row r="6590" s="16" customFormat="1" x14ac:dyDescent="0.2"/>
    <row r="6591" s="16" customFormat="1" x14ac:dyDescent="0.2"/>
    <row r="6592" s="16" customFormat="1" x14ac:dyDescent="0.2"/>
    <row r="6593" s="16" customFormat="1" x14ac:dyDescent="0.2"/>
    <row r="6594" s="16" customFormat="1" x14ac:dyDescent="0.2"/>
    <row r="6595" s="16" customFormat="1" x14ac:dyDescent="0.2"/>
    <row r="6596" s="16" customFormat="1" x14ac:dyDescent="0.2"/>
    <row r="6597" s="16" customFormat="1" x14ac:dyDescent="0.2"/>
    <row r="6598" s="16" customFormat="1" x14ac:dyDescent="0.2"/>
    <row r="6599" s="16" customFormat="1" x14ac:dyDescent="0.2"/>
    <row r="6600" s="16" customFormat="1" x14ac:dyDescent="0.2"/>
    <row r="6601" s="16" customFormat="1" x14ac:dyDescent="0.2"/>
    <row r="6602" s="16" customFormat="1" x14ac:dyDescent="0.2"/>
    <row r="6603" s="16" customFormat="1" x14ac:dyDescent="0.2"/>
    <row r="6604" s="16" customFormat="1" x14ac:dyDescent="0.2"/>
    <row r="6605" s="16" customFormat="1" x14ac:dyDescent="0.2"/>
    <row r="6606" s="16" customFormat="1" x14ac:dyDescent="0.2"/>
    <row r="6607" s="16" customFormat="1" x14ac:dyDescent="0.2"/>
    <row r="6608" s="16" customFormat="1" x14ac:dyDescent="0.2"/>
    <row r="6609" s="16" customFormat="1" x14ac:dyDescent="0.2"/>
    <row r="6610" s="16" customFormat="1" x14ac:dyDescent="0.2"/>
    <row r="6611" s="16" customFormat="1" x14ac:dyDescent="0.2"/>
    <row r="6612" s="16" customFormat="1" x14ac:dyDescent="0.2"/>
    <row r="6613" s="16" customFormat="1" x14ac:dyDescent="0.2"/>
    <row r="6614" s="16" customFormat="1" x14ac:dyDescent="0.2"/>
    <row r="6615" s="16" customFormat="1" x14ac:dyDescent="0.2"/>
    <row r="6616" s="16" customFormat="1" x14ac:dyDescent="0.2"/>
    <row r="6617" s="16" customFormat="1" x14ac:dyDescent="0.2"/>
    <row r="6618" s="16" customFormat="1" x14ac:dyDescent="0.2"/>
    <row r="6619" s="16" customFormat="1" x14ac:dyDescent="0.2"/>
    <row r="6620" s="16" customFormat="1" x14ac:dyDescent="0.2"/>
    <row r="6621" s="16" customFormat="1" x14ac:dyDescent="0.2"/>
    <row r="6622" s="16" customFormat="1" x14ac:dyDescent="0.2"/>
    <row r="6623" s="16" customFormat="1" x14ac:dyDescent="0.2"/>
    <row r="6624" s="16" customFormat="1" x14ac:dyDescent="0.2"/>
    <row r="6625" s="16" customFormat="1" x14ac:dyDescent="0.2"/>
    <row r="6626" s="16" customFormat="1" x14ac:dyDescent="0.2"/>
    <row r="6627" s="16" customFormat="1" x14ac:dyDescent="0.2"/>
    <row r="6628" s="16" customFormat="1" x14ac:dyDescent="0.2"/>
    <row r="6629" s="16" customFormat="1" x14ac:dyDescent="0.2"/>
    <row r="6630" s="16" customFormat="1" x14ac:dyDescent="0.2"/>
    <row r="6631" s="16" customFormat="1" x14ac:dyDescent="0.2"/>
    <row r="6632" s="16" customFormat="1" x14ac:dyDescent="0.2"/>
    <row r="6633" s="16" customFormat="1" x14ac:dyDescent="0.2"/>
    <row r="6634" s="16" customFormat="1" x14ac:dyDescent="0.2"/>
    <row r="6635" s="16" customFormat="1" x14ac:dyDescent="0.2"/>
    <row r="6636" s="16" customFormat="1" x14ac:dyDescent="0.2"/>
    <row r="6637" s="16" customFormat="1" x14ac:dyDescent="0.2"/>
    <row r="6638" s="16" customFormat="1" x14ac:dyDescent="0.2"/>
    <row r="6639" s="16" customFormat="1" x14ac:dyDescent="0.2"/>
    <row r="6640" s="16" customFormat="1" x14ac:dyDescent="0.2"/>
    <row r="6641" s="16" customFormat="1" x14ac:dyDescent="0.2"/>
    <row r="6642" s="16" customFormat="1" x14ac:dyDescent="0.2"/>
    <row r="6643" s="16" customFormat="1" x14ac:dyDescent="0.2"/>
    <row r="6644" s="16" customFormat="1" x14ac:dyDescent="0.2"/>
    <row r="6645" s="16" customFormat="1" x14ac:dyDescent="0.2"/>
    <row r="6646" s="16" customFormat="1" x14ac:dyDescent="0.2"/>
    <row r="6647" s="16" customFormat="1" x14ac:dyDescent="0.2"/>
    <row r="6648" s="16" customFormat="1" x14ac:dyDescent="0.2"/>
    <row r="6649" s="16" customFormat="1" x14ac:dyDescent="0.2"/>
    <row r="6650" s="16" customFormat="1" x14ac:dyDescent="0.2"/>
    <row r="6651" s="16" customFormat="1" x14ac:dyDescent="0.2"/>
    <row r="6652" s="16" customFormat="1" x14ac:dyDescent="0.2"/>
    <row r="6653" s="16" customFormat="1" x14ac:dyDescent="0.2"/>
    <row r="6654" s="16" customFormat="1" x14ac:dyDescent="0.2"/>
    <row r="6655" s="16" customFormat="1" x14ac:dyDescent="0.2"/>
    <row r="6656" s="16" customFormat="1" x14ac:dyDescent="0.2"/>
    <row r="6657" s="16" customFormat="1" x14ac:dyDescent="0.2"/>
    <row r="6658" s="16" customFormat="1" x14ac:dyDescent="0.2"/>
    <row r="6659" s="16" customFormat="1" x14ac:dyDescent="0.2"/>
    <row r="6660" s="16" customFormat="1" x14ac:dyDescent="0.2"/>
    <row r="6661" s="16" customFormat="1" x14ac:dyDescent="0.2"/>
    <row r="6662" s="16" customFormat="1" x14ac:dyDescent="0.2"/>
    <row r="6663" s="16" customFormat="1" x14ac:dyDescent="0.2"/>
    <row r="6664" s="16" customFormat="1" x14ac:dyDescent="0.2"/>
    <row r="6665" s="16" customFormat="1" x14ac:dyDescent="0.2"/>
    <row r="6666" s="16" customFormat="1" x14ac:dyDescent="0.2"/>
    <row r="6667" s="16" customFormat="1" x14ac:dyDescent="0.2"/>
    <row r="6668" s="16" customFormat="1" x14ac:dyDescent="0.2"/>
    <row r="6669" s="16" customFormat="1" x14ac:dyDescent="0.2"/>
    <row r="6670" s="16" customFormat="1" x14ac:dyDescent="0.2"/>
    <row r="6671" s="16" customFormat="1" x14ac:dyDescent="0.2"/>
    <row r="6672" s="16" customFormat="1" x14ac:dyDescent="0.2"/>
    <row r="6673" s="16" customFormat="1" x14ac:dyDescent="0.2"/>
    <row r="6674" s="16" customFormat="1" x14ac:dyDescent="0.2"/>
    <row r="6675" s="16" customFormat="1" x14ac:dyDescent="0.2"/>
    <row r="6676" s="16" customFormat="1" x14ac:dyDescent="0.2"/>
    <row r="6677" s="16" customFormat="1" x14ac:dyDescent="0.2"/>
    <row r="6678" s="16" customFormat="1" x14ac:dyDescent="0.2"/>
    <row r="6679" s="16" customFormat="1" x14ac:dyDescent="0.2"/>
    <row r="6680" s="16" customFormat="1" x14ac:dyDescent="0.2"/>
    <row r="6681" s="16" customFormat="1" x14ac:dyDescent="0.2"/>
    <row r="6682" s="16" customFormat="1" x14ac:dyDescent="0.2"/>
    <row r="6683" s="16" customFormat="1" x14ac:dyDescent="0.2"/>
    <row r="6684" s="16" customFormat="1" x14ac:dyDescent="0.2"/>
    <row r="6685" s="16" customFormat="1" x14ac:dyDescent="0.2"/>
    <row r="6686" s="16" customFormat="1" x14ac:dyDescent="0.2"/>
    <row r="6687" s="16" customFormat="1" x14ac:dyDescent="0.2"/>
    <row r="6688" s="16" customFormat="1" x14ac:dyDescent="0.2"/>
    <row r="6689" s="16" customFormat="1" x14ac:dyDescent="0.2"/>
    <row r="6690" s="16" customFormat="1" x14ac:dyDescent="0.2"/>
    <row r="6691" s="16" customFormat="1" x14ac:dyDescent="0.2"/>
    <row r="6692" s="16" customFormat="1" x14ac:dyDescent="0.2"/>
    <row r="6693" s="16" customFormat="1" x14ac:dyDescent="0.2"/>
    <row r="6694" s="16" customFormat="1" x14ac:dyDescent="0.2"/>
    <row r="6695" s="16" customFormat="1" x14ac:dyDescent="0.2"/>
    <row r="6696" s="16" customFormat="1" x14ac:dyDescent="0.2"/>
    <row r="6697" s="16" customFormat="1" x14ac:dyDescent="0.2"/>
    <row r="6698" s="16" customFormat="1" x14ac:dyDescent="0.2"/>
    <row r="6699" s="16" customFormat="1" x14ac:dyDescent="0.2"/>
    <row r="6700" s="16" customFormat="1" x14ac:dyDescent="0.2"/>
    <row r="6701" s="16" customFormat="1" x14ac:dyDescent="0.2"/>
    <row r="6702" s="16" customFormat="1" x14ac:dyDescent="0.2"/>
    <row r="6703" s="16" customFormat="1" x14ac:dyDescent="0.2"/>
    <row r="6704" s="16" customFormat="1" x14ac:dyDescent="0.2"/>
    <row r="6705" s="16" customFormat="1" x14ac:dyDescent="0.2"/>
    <row r="6706" s="16" customFormat="1" x14ac:dyDescent="0.2"/>
    <row r="6707" s="16" customFormat="1" x14ac:dyDescent="0.2"/>
    <row r="6708" s="16" customFormat="1" x14ac:dyDescent="0.2"/>
    <row r="6709" s="16" customFormat="1" x14ac:dyDescent="0.2"/>
    <row r="6710" s="16" customFormat="1" x14ac:dyDescent="0.2"/>
    <row r="6711" s="16" customFormat="1" x14ac:dyDescent="0.2"/>
    <row r="6712" s="16" customFormat="1" x14ac:dyDescent="0.2"/>
    <row r="6713" s="16" customFormat="1" x14ac:dyDescent="0.2"/>
    <row r="6714" s="16" customFormat="1" x14ac:dyDescent="0.2"/>
    <row r="6715" s="16" customFormat="1" x14ac:dyDescent="0.2"/>
    <row r="6716" s="16" customFormat="1" x14ac:dyDescent="0.2"/>
    <row r="6717" s="16" customFormat="1" x14ac:dyDescent="0.2"/>
    <row r="6718" s="16" customFormat="1" x14ac:dyDescent="0.2"/>
    <row r="6719" s="16" customFormat="1" x14ac:dyDescent="0.2"/>
    <row r="6720" s="16" customFormat="1" x14ac:dyDescent="0.2"/>
    <row r="6721" s="16" customFormat="1" x14ac:dyDescent="0.2"/>
    <row r="6722" s="16" customFormat="1" x14ac:dyDescent="0.2"/>
    <row r="6723" s="16" customFormat="1" x14ac:dyDescent="0.2"/>
    <row r="6724" s="16" customFormat="1" x14ac:dyDescent="0.2"/>
    <row r="6725" s="16" customFormat="1" x14ac:dyDescent="0.2"/>
    <row r="6726" s="16" customFormat="1" x14ac:dyDescent="0.2"/>
    <row r="6727" s="16" customFormat="1" x14ac:dyDescent="0.2"/>
    <row r="6728" s="16" customFormat="1" x14ac:dyDescent="0.2"/>
    <row r="6729" s="16" customFormat="1" x14ac:dyDescent="0.2"/>
    <row r="6730" s="16" customFormat="1" x14ac:dyDescent="0.2"/>
    <row r="6731" s="16" customFormat="1" x14ac:dyDescent="0.2"/>
    <row r="6732" s="16" customFormat="1" x14ac:dyDescent="0.2"/>
    <row r="6733" s="16" customFormat="1" x14ac:dyDescent="0.2"/>
    <row r="6734" s="16" customFormat="1" x14ac:dyDescent="0.2"/>
    <row r="6735" s="16" customFormat="1" x14ac:dyDescent="0.2"/>
    <row r="6736" s="16" customFormat="1" x14ac:dyDescent="0.2"/>
    <row r="6737" s="16" customFormat="1" x14ac:dyDescent="0.2"/>
    <row r="6738" s="16" customFormat="1" x14ac:dyDescent="0.2"/>
    <row r="6739" s="16" customFormat="1" x14ac:dyDescent="0.2"/>
    <row r="6740" s="16" customFormat="1" x14ac:dyDescent="0.2"/>
    <row r="6741" s="16" customFormat="1" x14ac:dyDescent="0.2"/>
    <row r="6742" s="16" customFormat="1" x14ac:dyDescent="0.2"/>
    <row r="6743" s="16" customFormat="1" x14ac:dyDescent="0.2"/>
    <row r="6744" s="16" customFormat="1" x14ac:dyDescent="0.2"/>
    <row r="6745" s="16" customFormat="1" x14ac:dyDescent="0.2"/>
    <row r="6746" s="16" customFormat="1" x14ac:dyDescent="0.2"/>
    <row r="6747" s="16" customFormat="1" x14ac:dyDescent="0.2"/>
    <row r="6748" s="16" customFormat="1" x14ac:dyDescent="0.2"/>
    <row r="6749" s="16" customFormat="1" x14ac:dyDescent="0.2"/>
    <row r="6750" s="16" customFormat="1" x14ac:dyDescent="0.2"/>
    <row r="6751" s="16" customFormat="1" x14ac:dyDescent="0.2"/>
    <row r="6752" s="16" customFormat="1" x14ac:dyDescent="0.2"/>
    <row r="6753" s="16" customFormat="1" x14ac:dyDescent="0.2"/>
    <row r="6754" s="16" customFormat="1" x14ac:dyDescent="0.2"/>
    <row r="6755" s="16" customFormat="1" x14ac:dyDescent="0.2"/>
    <row r="6756" s="16" customFormat="1" x14ac:dyDescent="0.2"/>
    <row r="6757" s="16" customFormat="1" x14ac:dyDescent="0.2"/>
    <row r="6758" s="16" customFormat="1" x14ac:dyDescent="0.2"/>
    <row r="6759" s="16" customFormat="1" x14ac:dyDescent="0.2"/>
    <row r="6760" s="16" customFormat="1" x14ac:dyDescent="0.2"/>
    <row r="6761" s="16" customFormat="1" x14ac:dyDescent="0.2"/>
    <row r="6762" s="16" customFormat="1" x14ac:dyDescent="0.2"/>
    <row r="6763" s="16" customFormat="1" x14ac:dyDescent="0.2"/>
    <row r="6764" s="16" customFormat="1" x14ac:dyDescent="0.2"/>
    <row r="6765" s="16" customFormat="1" x14ac:dyDescent="0.2"/>
    <row r="6766" s="16" customFormat="1" x14ac:dyDescent="0.2"/>
    <row r="6767" s="16" customFormat="1" x14ac:dyDescent="0.2"/>
    <row r="6768" s="16" customFormat="1" x14ac:dyDescent="0.2"/>
    <row r="6769" s="16" customFormat="1" x14ac:dyDescent="0.2"/>
    <row r="6770" s="16" customFormat="1" x14ac:dyDescent="0.2"/>
    <row r="6771" s="16" customFormat="1" x14ac:dyDescent="0.2"/>
    <row r="6772" s="16" customFormat="1" x14ac:dyDescent="0.2"/>
    <row r="6773" s="16" customFormat="1" x14ac:dyDescent="0.2"/>
    <row r="6774" s="16" customFormat="1" x14ac:dyDescent="0.2"/>
    <row r="6775" s="16" customFormat="1" x14ac:dyDescent="0.2"/>
    <row r="6776" s="16" customFormat="1" x14ac:dyDescent="0.2"/>
    <row r="6777" s="16" customFormat="1" x14ac:dyDescent="0.2"/>
    <row r="6778" s="16" customFormat="1" x14ac:dyDescent="0.2"/>
    <row r="6779" s="16" customFormat="1" x14ac:dyDescent="0.2"/>
    <row r="6780" s="16" customFormat="1" x14ac:dyDescent="0.2"/>
    <row r="6781" s="16" customFormat="1" x14ac:dyDescent="0.2"/>
    <row r="6782" s="16" customFormat="1" x14ac:dyDescent="0.2"/>
    <row r="6783" s="16" customFormat="1" x14ac:dyDescent="0.2"/>
    <row r="6784" s="16" customFormat="1" x14ac:dyDescent="0.2"/>
    <row r="6785" s="16" customFormat="1" x14ac:dyDescent="0.2"/>
    <row r="6786" s="16" customFormat="1" x14ac:dyDescent="0.2"/>
    <row r="6787" s="16" customFormat="1" x14ac:dyDescent="0.2"/>
    <row r="6788" s="16" customFormat="1" x14ac:dyDescent="0.2"/>
    <row r="6789" s="16" customFormat="1" x14ac:dyDescent="0.2"/>
    <row r="6790" s="16" customFormat="1" x14ac:dyDescent="0.2"/>
    <row r="6791" s="16" customFormat="1" x14ac:dyDescent="0.2"/>
    <row r="6792" s="16" customFormat="1" x14ac:dyDescent="0.2"/>
    <row r="6793" s="16" customFormat="1" x14ac:dyDescent="0.2"/>
    <row r="6794" s="16" customFormat="1" x14ac:dyDescent="0.2"/>
    <row r="6795" s="16" customFormat="1" x14ac:dyDescent="0.2"/>
    <row r="6796" s="16" customFormat="1" x14ac:dyDescent="0.2"/>
    <row r="6797" s="16" customFormat="1" x14ac:dyDescent="0.2"/>
    <row r="6798" s="16" customFormat="1" x14ac:dyDescent="0.2"/>
    <row r="6799" s="16" customFormat="1" x14ac:dyDescent="0.2"/>
    <row r="6800" s="16" customFormat="1" x14ac:dyDescent="0.2"/>
    <row r="6801" s="16" customFormat="1" x14ac:dyDescent="0.2"/>
    <row r="6802" s="16" customFormat="1" x14ac:dyDescent="0.2"/>
    <row r="6803" s="16" customFormat="1" x14ac:dyDescent="0.2"/>
    <row r="6804" s="16" customFormat="1" x14ac:dyDescent="0.2"/>
    <row r="6805" s="16" customFormat="1" x14ac:dyDescent="0.2"/>
    <row r="6806" s="16" customFormat="1" x14ac:dyDescent="0.2"/>
    <row r="6807" s="16" customFormat="1" x14ac:dyDescent="0.2"/>
    <row r="6808" s="16" customFormat="1" x14ac:dyDescent="0.2"/>
    <row r="6809" s="16" customFormat="1" x14ac:dyDescent="0.2"/>
    <row r="6810" s="16" customFormat="1" x14ac:dyDescent="0.2"/>
    <row r="6811" s="16" customFormat="1" x14ac:dyDescent="0.2"/>
    <row r="6812" s="16" customFormat="1" x14ac:dyDescent="0.2"/>
    <row r="6813" s="16" customFormat="1" x14ac:dyDescent="0.2"/>
    <row r="6814" s="16" customFormat="1" x14ac:dyDescent="0.2"/>
    <row r="6815" s="16" customFormat="1" x14ac:dyDescent="0.2"/>
    <row r="6816" s="16" customFormat="1" x14ac:dyDescent="0.2"/>
    <row r="6817" s="16" customFormat="1" x14ac:dyDescent="0.2"/>
    <row r="6818" s="16" customFormat="1" x14ac:dyDescent="0.2"/>
    <row r="6819" s="16" customFormat="1" x14ac:dyDescent="0.2"/>
    <row r="6820" s="16" customFormat="1" x14ac:dyDescent="0.2"/>
    <row r="6821" s="16" customFormat="1" x14ac:dyDescent="0.2"/>
    <row r="6822" s="16" customFormat="1" x14ac:dyDescent="0.2"/>
    <row r="6823" s="16" customFormat="1" x14ac:dyDescent="0.2"/>
    <row r="6824" s="16" customFormat="1" x14ac:dyDescent="0.2"/>
    <row r="6825" s="16" customFormat="1" x14ac:dyDescent="0.2"/>
    <row r="6826" s="16" customFormat="1" x14ac:dyDescent="0.2"/>
    <row r="6827" s="16" customFormat="1" x14ac:dyDescent="0.2"/>
    <row r="6828" s="16" customFormat="1" x14ac:dyDescent="0.2"/>
    <row r="6829" s="16" customFormat="1" x14ac:dyDescent="0.2"/>
    <row r="6830" s="16" customFormat="1" x14ac:dyDescent="0.2"/>
    <row r="6831" s="16" customFormat="1" x14ac:dyDescent="0.2"/>
    <row r="6832" s="16" customFormat="1" x14ac:dyDescent="0.2"/>
    <row r="6833" s="16" customFormat="1" x14ac:dyDescent="0.2"/>
    <row r="6834" s="16" customFormat="1" x14ac:dyDescent="0.2"/>
    <row r="6835" s="16" customFormat="1" x14ac:dyDescent="0.2"/>
    <row r="6836" s="16" customFormat="1" x14ac:dyDescent="0.2"/>
    <row r="6837" s="16" customFormat="1" x14ac:dyDescent="0.2"/>
    <row r="6838" s="16" customFormat="1" x14ac:dyDescent="0.2"/>
    <row r="6839" s="16" customFormat="1" x14ac:dyDescent="0.2"/>
    <row r="6840" s="16" customFormat="1" x14ac:dyDescent="0.2"/>
    <row r="6841" s="16" customFormat="1" x14ac:dyDescent="0.2"/>
    <row r="6842" s="16" customFormat="1" x14ac:dyDescent="0.2"/>
    <row r="6843" s="16" customFormat="1" x14ac:dyDescent="0.2"/>
    <row r="6844" s="16" customFormat="1" x14ac:dyDescent="0.2"/>
    <row r="6845" s="16" customFormat="1" x14ac:dyDescent="0.2"/>
    <row r="6846" s="16" customFormat="1" x14ac:dyDescent="0.2"/>
    <row r="6847" s="16" customFormat="1" x14ac:dyDescent="0.2"/>
    <row r="6848" s="16" customFormat="1" x14ac:dyDescent="0.2"/>
    <row r="6849" s="16" customFormat="1" x14ac:dyDescent="0.2"/>
    <row r="6850" s="16" customFormat="1" x14ac:dyDescent="0.2"/>
    <row r="6851" s="16" customFormat="1" x14ac:dyDescent="0.2"/>
    <row r="6852" s="16" customFormat="1" x14ac:dyDescent="0.2"/>
    <row r="6853" s="16" customFormat="1" x14ac:dyDescent="0.2"/>
    <row r="6854" s="16" customFormat="1" x14ac:dyDescent="0.2"/>
    <row r="6855" s="16" customFormat="1" x14ac:dyDescent="0.2"/>
    <row r="6856" s="16" customFormat="1" x14ac:dyDescent="0.2"/>
    <row r="6857" s="16" customFormat="1" x14ac:dyDescent="0.2"/>
    <row r="6858" s="16" customFormat="1" x14ac:dyDescent="0.2"/>
    <row r="6859" s="16" customFormat="1" x14ac:dyDescent="0.2"/>
    <row r="6860" s="16" customFormat="1" x14ac:dyDescent="0.2"/>
    <row r="6861" s="16" customFormat="1" x14ac:dyDescent="0.2"/>
    <row r="6862" s="16" customFormat="1" x14ac:dyDescent="0.2"/>
    <row r="6863" s="16" customFormat="1" x14ac:dyDescent="0.2"/>
    <row r="6864" s="16" customFormat="1" x14ac:dyDescent="0.2"/>
    <row r="6865" s="16" customFormat="1" x14ac:dyDescent="0.2"/>
    <row r="6866" s="16" customFormat="1" x14ac:dyDescent="0.2"/>
    <row r="6867" s="16" customFormat="1" x14ac:dyDescent="0.2"/>
    <row r="6868" s="16" customFormat="1" x14ac:dyDescent="0.2"/>
    <row r="6869" s="16" customFormat="1" x14ac:dyDescent="0.2"/>
    <row r="6870" s="16" customFormat="1" x14ac:dyDescent="0.2"/>
    <row r="6871" s="16" customFormat="1" x14ac:dyDescent="0.2"/>
    <row r="6872" s="16" customFormat="1" x14ac:dyDescent="0.2"/>
    <row r="6873" s="16" customFormat="1" x14ac:dyDescent="0.2"/>
    <row r="6874" s="16" customFormat="1" x14ac:dyDescent="0.2"/>
    <row r="6875" s="16" customFormat="1" x14ac:dyDescent="0.2"/>
    <row r="6876" s="16" customFormat="1" x14ac:dyDescent="0.2"/>
    <row r="6877" s="16" customFormat="1" x14ac:dyDescent="0.2"/>
    <row r="6878" s="16" customFormat="1" x14ac:dyDescent="0.2"/>
    <row r="6879" s="16" customFormat="1" x14ac:dyDescent="0.2"/>
    <row r="6880" s="16" customFormat="1" x14ac:dyDescent="0.2"/>
    <row r="6881" s="16" customFormat="1" x14ac:dyDescent="0.2"/>
    <row r="6882" s="16" customFormat="1" x14ac:dyDescent="0.2"/>
    <row r="6883" s="16" customFormat="1" x14ac:dyDescent="0.2"/>
    <row r="6884" s="16" customFormat="1" x14ac:dyDescent="0.2"/>
    <row r="6885" s="16" customFormat="1" x14ac:dyDescent="0.2"/>
    <row r="6886" s="16" customFormat="1" x14ac:dyDescent="0.2"/>
    <row r="6887" s="16" customFormat="1" x14ac:dyDescent="0.2"/>
    <row r="6888" s="16" customFormat="1" x14ac:dyDescent="0.2"/>
    <row r="6889" s="16" customFormat="1" x14ac:dyDescent="0.2"/>
    <row r="6890" s="16" customFormat="1" x14ac:dyDescent="0.2"/>
    <row r="6891" s="16" customFormat="1" x14ac:dyDescent="0.2"/>
    <row r="6892" s="16" customFormat="1" x14ac:dyDescent="0.2"/>
    <row r="6893" s="16" customFormat="1" x14ac:dyDescent="0.2"/>
    <row r="6894" s="16" customFormat="1" x14ac:dyDescent="0.2"/>
    <row r="6895" s="16" customFormat="1" x14ac:dyDescent="0.2"/>
    <row r="6896" s="16" customFormat="1" x14ac:dyDescent="0.2"/>
    <row r="6897" s="16" customFormat="1" x14ac:dyDescent="0.2"/>
    <row r="6898" s="16" customFormat="1" x14ac:dyDescent="0.2"/>
    <row r="6899" s="16" customFormat="1" x14ac:dyDescent="0.2"/>
    <row r="6900" s="16" customFormat="1" x14ac:dyDescent="0.2"/>
    <row r="6901" s="16" customFormat="1" x14ac:dyDescent="0.2"/>
    <row r="6902" s="16" customFormat="1" x14ac:dyDescent="0.2"/>
    <row r="6903" s="16" customFormat="1" x14ac:dyDescent="0.2"/>
    <row r="6904" s="16" customFormat="1" x14ac:dyDescent="0.2"/>
    <row r="6905" s="16" customFormat="1" x14ac:dyDescent="0.2"/>
    <row r="6906" s="16" customFormat="1" x14ac:dyDescent="0.2"/>
    <row r="6907" s="16" customFormat="1" x14ac:dyDescent="0.2"/>
    <row r="6908" s="16" customFormat="1" x14ac:dyDescent="0.2"/>
    <row r="6909" s="16" customFormat="1" x14ac:dyDescent="0.2"/>
    <row r="6910" s="16" customFormat="1" x14ac:dyDescent="0.2"/>
    <row r="6911" s="16" customFormat="1" x14ac:dyDescent="0.2"/>
    <row r="6912" s="16" customFormat="1" x14ac:dyDescent="0.2"/>
    <row r="6913" s="16" customFormat="1" x14ac:dyDescent="0.2"/>
    <row r="6914" s="16" customFormat="1" x14ac:dyDescent="0.2"/>
    <row r="6915" s="16" customFormat="1" x14ac:dyDescent="0.2"/>
    <row r="6916" s="16" customFormat="1" x14ac:dyDescent="0.2"/>
    <row r="6917" s="16" customFormat="1" x14ac:dyDescent="0.2"/>
    <row r="6918" s="16" customFormat="1" x14ac:dyDescent="0.2"/>
    <row r="6919" s="16" customFormat="1" x14ac:dyDescent="0.2"/>
    <row r="6920" s="16" customFormat="1" x14ac:dyDescent="0.2"/>
    <row r="6921" s="16" customFormat="1" x14ac:dyDescent="0.2"/>
    <row r="6922" s="16" customFormat="1" x14ac:dyDescent="0.2"/>
    <row r="6923" s="16" customFormat="1" x14ac:dyDescent="0.2"/>
    <row r="6924" s="16" customFormat="1" x14ac:dyDescent="0.2"/>
    <row r="6925" s="16" customFormat="1" x14ac:dyDescent="0.2"/>
    <row r="6926" s="16" customFormat="1" x14ac:dyDescent="0.2"/>
    <row r="6927" s="16" customFormat="1" x14ac:dyDescent="0.2"/>
    <row r="6928" s="16" customFormat="1" x14ac:dyDescent="0.2"/>
    <row r="6929" s="16" customFormat="1" x14ac:dyDescent="0.2"/>
    <row r="6930" s="16" customFormat="1" x14ac:dyDescent="0.2"/>
    <row r="6931" s="16" customFormat="1" x14ac:dyDescent="0.2"/>
    <row r="6932" s="16" customFormat="1" x14ac:dyDescent="0.2"/>
    <row r="6933" s="16" customFormat="1" x14ac:dyDescent="0.2"/>
    <row r="6934" s="16" customFormat="1" x14ac:dyDescent="0.2"/>
    <row r="6935" s="16" customFormat="1" x14ac:dyDescent="0.2"/>
    <row r="6936" s="16" customFormat="1" x14ac:dyDescent="0.2"/>
    <row r="6937" s="16" customFormat="1" x14ac:dyDescent="0.2"/>
    <row r="6938" s="16" customFormat="1" x14ac:dyDescent="0.2"/>
    <row r="6939" s="16" customFormat="1" x14ac:dyDescent="0.2"/>
    <row r="6940" s="16" customFormat="1" x14ac:dyDescent="0.2"/>
    <row r="6941" s="16" customFormat="1" x14ac:dyDescent="0.2"/>
    <row r="6942" s="16" customFormat="1" x14ac:dyDescent="0.2"/>
    <row r="6943" s="16" customFormat="1" x14ac:dyDescent="0.2"/>
    <row r="6944" s="16" customFormat="1" x14ac:dyDescent="0.2"/>
    <row r="6945" s="16" customFormat="1" x14ac:dyDescent="0.2"/>
    <row r="6946" s="16" customFormat="1" x14ac:dyDescent="0.2"/>
    <row r="6947" s="16" customFormat="1" x14ac:dyDescent="0.2"/>
    <row r="6948" s="16" customFormat="1" x14ac:dyDescent="0.2"/>
    <row r="6949" s="16" customFormat="1" x14ac:dyDescent="0.2"/>
    <row r="6950" s="16" customFormat="1" x14ac:dyDescent="0.2"/>
    <row r="6951" s="16" customFormat="1" x14ac:dyDescent="0.2"/>
    <row r="6952" s="16" customFormat="1" x14ac:dyDescent="0.2"/>
    <row r="6953" s="16" customFormat="1" x14ac:dyDescent="0.2"/>
    <row r="6954" s="16" customFormat="1" x14ac:dyDescent="0.2"/>
    <row r="6955" s="16" customFormat="1" x14ac:dyDescent="0.2"/>
    <row r="6956" s="16" customFormat="1" x14ac:dyDescent="0.2"/>
    <row r="6957" s="16" customFormat="1" x14ac:dyDescent="0.2"/>
    <row r="6958" s="16" customFormat="1" x14ac:dyDescent="0.2"/>
    <row r="6959" s="16" customFormat="1" x14ac:dyDescent="0.2"/>
    <row r="6960" s="16" customFormat="1" x14ac:dyDescent="0.2"/>
    <row r="6961" s="16" customFormat="1" x14ac:dyDescent="0.2"/>
    <row r="6962" s="16" customFormat="1" x14ac:dyDescent="0.2"/>
    <row r="6963" s="16" customFormat="1" x14ac:dyDescent="0.2"/>
    <row r="6964" s="16" customFormat="1" x14ac:dyDescent="0.2"/>
    <row r="6965" s="16" customFormat="1" x14ac:dyDescent="0.2"/>
    <row r="6966" s="16" customFormat="1" x14ac:dyDescent="0.2"/>
    <row r="6967" s="16" customFormat="1" x14ac:dyDescent="0.2"/>
    <row r="6968" s="16" customFormat="1" x14ac:dyDescent="0.2"/>
    <row r="6969" s="16" customFormat="1" x14ac:dyDescent="0.2"/>
    <row r="6970" s="16" customFormat="1" x14ac:dyDescent="0.2"/>
    <row r="6971" s="16" customFormat="1" x14ac:dyDescent="0.2"/>
    <row r="6972" s="16" customFormat="1" x14ac:dyDescent="0.2"/>
    <row r="6973" s="16" customFormat="1" x14ac:dyDescent="0.2"/>
    <row r="6974" s="16" customFormat="1" x14ac:dyDescent="0.2"/>
    <row r="6975" s="16" customFormat="1" x14ac:dyDescent="0.2"/>
    <row r="6976" s="16" customFormat="1" x14ac:dyDescent="0.2"/>
    <row r="6977" s="16" customFormat="1" x14ac:dyDescent="0.2"/>
    <row r="6978" s="16" customFormat="1" x14ac:dyDescent="0.2"/>
    <row r="6979" s="16" customFormat="1" x14ac:dyDescent="0.2"/>
    <row r="6980" s="16" customFormat="1" x14ac:dyDescent="0.2"/>
    <row r="6981" s="16" customFormat="1" x14ac:dyDescent="0.2"/>
    <row r="6982" s="16" customFormat="1" x14ac:dyDescent="0.2"/>
    <row r="6983" s="16" customFormat="1" x14ac:dyDescent="0.2"/>
    <row r="6984" s="16" customFormat="1" x14ac:dyDescent="0.2"/>
    <row r="6985" s="16" customFormat="1" x14ac:dyDescent="0.2"/>
    <row r="6986" s="16" customFormat="1" x14ac:dyDescent="0.2"/>
    <row r="6987" s="16" customFormat="1" x14ac:dyDescent="0.2"/>
    <row r="6988" s="16" customFormat="1" x14ac:dyDescent="0.2"/>
    <row r="6989" s="16" customFormat="1" x14ac:dyDescent="0.2"/>
    <row r="6990" s="16" customFormat="1" x14ac:dyDescent="0.2"/>
    <row r="6991" s="16" customFormat="1" x14ac:dyDescent="0.2"/>
    <row r="6992" s="16" customFormat="1" x14ac:dyDescent="0.2"/>
    <row r="6993" s="16" customFormat="1" x14ac:dyDescent="0.2"/>
    <row r="6994" s="16" customFormat="1" x14ac:dyDescent="0.2"/>
    <row r="6995" s="16" customFormat="1" x14ac:dyDescent="0.2"/>
    <row r="6996" s="16" customFormat="1" x14ac:dyDescent="0.2"/>
    <row r="6997" s="16" customFormat="1" x14ac:dyDescent="0.2"/>
    <row r="6998" s="16" customFormat="1" x14ac:dyDescent="0.2"/>
    <row r="6999" s="16" customFormat="1" x14ac:dyDescent="0.2"/>
    <row r="7000" s="16" customFormat="1" x14ac:dyDescent="0.2"/>
    <row r="7001" s="16" customFormat="1" x14ac:dyDescent="0.2"/>
    <row r="7002" s="16" customFormat="1" x14ac:dyDescent="0.2"/>
    <row r="7003" s="16" customFormat="1" x14ac:dyDescent="0.2"/>
    <row r="7004" s="16" customFormat="1" x14ac:dyDescent="0.2"/>
    <row r="7005" s="16" customFormat="1" x14ac:dyDescent="0.2"/>
    <row r="7006" s="16" customFormat="1" x14ac:dyDescent="0.2"/>
    <row r="7007" s="16" customFormat="1" x14ac:dyDescent="0.2"/>
    <row r="7008" s="16" customFormat="1" x14ac:dyDescent="0.2"/>
    <row r="7009" s="16" customFormat="1" x14ac:dyDescent="0.2"/>
    <row r="7010" s="16" customFormat="1" x14ac:dyDescent="0.2"/>
    <row r="7011" s="16" customFormat="1" x14ac:dyDescent="0.2"/>
    <row r="7012" s="16" customFormat="1" x14ac:dyDescent="0.2"/>
    <row r="7013" s="16" customFormat="1" x14ac:dyDescent="0.2"/>
    <row r="7014" s="16" customFormat="1" x14ac:dyDescent="0.2"/>
    <row r="7015" s="16" customFormat="1" x14ac:dyDescent="0.2"/>
    <row r="7016" s="16" customFormat="1" x14ac:dyDescent="0.2"/>
    <row r="7017" s="16" customFormat="1" x14ac:dyDescent="0.2"/>
    <row r="7018" s="16" customFormat="1" x14ac:dyDescent="0.2"/>
    <row r="7019" s="16" customFormat="1" x14ac:dyDescent="0.2"/>
    <row r="7020" s="16" customFormat="1" x14ac:dyDescent="0.2"/>
    <row r="7021" s="16" customFormat="1" x14ac:dyDescent="0.2"/>
    <row r="7022" s="16" customFormat="1" x14ac:dyDescent="0.2"/>
    <row r="7023" s="16" customFormat="1" x14ac:dyDescent="0.2"/>
    <row r="7024" s="16" customFormat="1" x14ac:dyDescent="0.2"/>
    <row r="7025" s="16" customFormat="1" x14ac:dyDescent="0.2"/>
    <row r="7026" s="16" customFormat="1" x14ac:dyDescent="0.2"/>
    <row r="7027" s="16" customFormat="1" x14ac:dyDescent="0.2"/>
    <row r="7028" s="16" customFormat="1" x14ac:dyDescent="0.2"/>
    <row r="7029" s="16" customFormat="1" x14ac:dyDescent="0.2"/>
    <row r="7030" s="16" customFormat="1" x14ac:dyDescent="0.2"/>
    <row r="7031" s="16" customFormat="1" x14ac:dyDescent="0.2"/>
    <row r="7032" s="16" customFormat="1" x14ac:dyDescent="0.2"/>
    <row r="7033" s="16" customFormat="1" x14ac:dyDescent="0.2"/>
    <row r="7034" s="16" customFormat="1" x14ac:dyDescent="0.2"/>
    <row r="7035" s="16" customFormat="1" x14ac:dyDescent="0.2"/>
    <row r="7036" s="16" customFormat="1" x14ac:dyDescent="0.2"/>
    <row r="7037" s="16" customFormat="1" x14ac:dyDescent="0.2"/>
    <row r="7038" s="16" customFormat="1" x14ac:dyDescent="0.2"/>
    <row r="7039" s="16" customFormat="1" x14ac:dyDescent="0.2"/>
    <row r="7040" s="16" customFormat="1" x14ac:dyDescent="0.2"/>
    <row r="7041" s="16" customFormat="1" x14ac:dyDescent="0.2"/>
    <row r="7042" s="16" customFormat="1" x14ac:dyDescent="0.2"/>
    <row r="7043" s="16" customFormat="1" x14ac:dyDescent="0.2"/>
    <row r="7044" s="16" customFormat="1" x14ac:dyDescent="0.2"/>
    <row r="7045" s="16" customFormat="1" x14ac:dyDescent="0.2"/>
    <row r="7046" s="16" customFormat="1" x14ac:dyDescent="0.2"/>
    <row r="7047" s="16" customFormat="1" x14ac:dyDescent="0.2"/>
    <row r="7048" s="16" customFormat="1" x14ac:dyDescent="0.2"/>
    <row r="7049" s="16" customFormat="1" x14ac:dyDescent="0.2"/>
    <row r="7050" s="16" customFormat="1" x14ac:dyDescent="0.2"/>
    <row r="7051" s="16" customFormat="1" x14ac:dyDescent="0.2"/>
    <row r="7052" s="16" customFormat="1" x14ac:dyDescent="0.2"/>
    <row r="7053" s="16" customFormat="1" x14ac:dyDescent="0.2"/>
    <row r="7054" s="16" customFormat="1" x14ac:dyDescent="0.2"/>
    <row r="7055" s="16" customFormat="1" x14ac:dyDescent="0.2"/>
    <row r="7056" s="16" customFormat="1" x14ac:dyDescent="0.2"/>
    <row r="7057" s="16" customFormat="1" x14ac:dyDescent="0.2"/>
    <row r="7058" s="16" customFormat="1" x14ac:dyDescent="0.2"/>
    <row r="7059" s="16" customFormat="1" x14ac:dyDescent="0.2"/>
    <row r="7060" s="16" customFormat="1" x14ac:dyDescent="0.2"/>
    <row r="7061" s="16" customFormat="1" x14ac:dyDescent="0.2"/>
    <row r="7062" s="16" customFormat="1" x14ac:dyDescent="0.2"/>
    <row r="7063" s="16" customFormat="1" x14ac:dyDescent="0.2"/>
    <row r="7064" s="16" customFormat="1" x14ac:dyDescent="0.2"/>
    <row r="7065" s="16" customFormat="1" x14ac:dyDescent="0.2"/>
    <row r="7066" s="16" customFormat="1" x14ac:dyDescent="0.2"/>
    <row r="7067" s="16" customFormat="1" x14ac:dyDescent="0.2"/>
    <row r="7068" s="16" customFormat="1" x14ac:dyDescent="0.2"/>
    <row r="7069" s="16" customFormat="1" x14ac:dyDescent="0.2"/>
    <row r="7070" s="16" customFormat="1" x14ac:dyDescent="0.2"/>
    <row r="7071" s="16" customFormat="1" x14ac:dyDescent="0.2"/>
    <row r="7072" s="16" customFormat="1" x14ac:dyDescent="0.2"/>
    <row r="7073" s="16" customFormat="1" x14ac:dyDescent="0.2"/>
    <row r="7074" s="16" customFormat="1" x14ac:dyDescent="0.2"/>
    <row r="7075" s="16" customFormat="1" x14ac:dyDescent="0.2"/>
    <row r="7076" s="16" customFormat="1" x14ac:dyDescent="0.2"/>
    <row r="7077" s="16" customFormat="1" x14ac:dyDescent="0.2"/>
    <row r="7078" s="16" customFormat="1" x14ac:dyDescent="0.2"/>
    <row r="7079" s="16" customFormat="1" x14ac:dyDescent="0.2"/>
    <row r="7080" s="16" customFormat="1" x14ac:dyDescent="0.2"/>
    <row r="7081" s="16" customFormat="1" x14ac:dyDescent="0.2"/>
    <row r="7082" s="16" customFormat="1" x14ac:dyDescent="0.2"/>
    <row r="7083" s="16" customFormat="1" x14ac:dyDescent="0.2"/>
    <row r="7084" s="16" customFormat="1" x14ac:dyDescent="0.2"/>
    <row r="7085" s="16" customFormat="1" x14ac:dyDescent="0.2"/>
    <row r="7086" s="16" customFormat="1" x14ac:dyDescent="0.2"/>
    <row r="7087" s="16" customFormat="1" x14ac:dyDescent="0.2"/>
    <row r="7088" s="16" customFormat="1" x14ac:dyDescent="0.2"/>
    <row r="7089" s="16" customFormat="1" x14ac:dyDescent="0.2"/>
    <row r="7090" s="16" customFormat="1" x14ac:dyDescent="0.2"/>
    <row r="7091" s="16" customFormat="1" x14ac:dyDescent="0.2"/>
    <row r="7092" s="16" customFormat="1" x14ac:dyDescent="0.2"/>
    <row r="7093" s="16" customFormat="1" x14ac:dyDescent="0.2"/>
    <row r="7094" s="16" customFormat="1" x14ac:dyDescent="0.2"/>
    <row r="7095" s="16" customFormat="1" x14ac:dyDescent="0.2"/>
    <row r="7096" s="16" customFormat="1" x14ac:dyDescent="0.2"/>
    <row r="7097" s="16" customFormat="1" x14ac:dyDescent="0.2"/>
    <row r="7098" s="16" customFormat="1" x14ac:dyDescent="0.2"/>
    <row r="7099" s="16" customFormat="1" x14ac:dyDescent="0.2"/>
    <row r="7100" s="16" customFormat="1" x14ac:dyDescent="0.2"/>
    <row r="7101" s="16" customFormat="1" x14ac:dyDescent="0.2"/>
    <row r="7102" s="16" customFormat="1" x14ac:dyDescent="0.2"/>
    <row r="7103" s="16" customFormat="1" x14ac:dyDescent="0.2"/>
    <row r="7104" s="16" customFormat="1" x14ac:dyDescent="0.2"/>
    <row r="7105" s="16" customFormat="1" x14ac:dyDescent="0.2"/>
    <row r="7106" s="16" customFormat="1" x14ac:dyDescent="0.2"/>
    <row r="7107" s="16" customFormat="1" x14ac:dyDescent="0.2"/>
    <row r="7108" s="16" customFormat="1" x14ac:dyDescent="0.2"/>
    <row r="7109" s="16" customFormat="1" x14ac:dyDescent="0.2"/>
    <row r="7110" s="16" customFormat="1" x14ac:dyDescent="0.2"/>
    <row r="7111" s="16" customFormat="1" x14ac:dyDescent="0.2"/>
    <row r="7112" s="16" customFormat="1" x14ac:dyDescent="0.2"/>
    <row r="7113" s="16" customFormat="1" x14ac:dyDescent="0.2"/>
    <row r="7114" s="16" customFormat="1" x14ac:dyDescent="0.2"/>
    <row r="7115" s="16" customFormat="1" x14ac:dyDescent="0.2"/>
    <row r="7116" s="16" customFormat="1" x14ac:dyDescent="0.2"/>
    <row r="7117" s="16" customFormat="1" x14ac:dyDescent="0.2"/>
    <row r="7118" s="16" customFormat="1" x14ac:dyDescent="0.2"/>
    <row r="7119" s="16" customFormat="1" x14ac:dyDescent="0.2"/>
    <row r="7120" s="16" customFormat="1" x14ac:dyDescent="0.2"/>
    <row r="7121" s="16" customFormat="1" x14ac:dyDescent="0.2"/>
    <row r="7122" s="16" customFormat="1" x14ac:dyDescent="0.2"/>
    <row r="7123" s="16" customFormat="1" x14ac:dyDescent="0.2"/>
    <row r="7124" s="16" customFormat="1" x14ac:dyDescent="0.2"/>
    <row r="7125" s="16" customFormat="1" x14ac:dyDescent="0.2"/>
    <row r="7126" s="16" customFormat="1" x14ac:dyDescent="0.2"/>
    <row r="7127" s="16" customFormat="1" x14ac:dyDescent="0.2"/>
    <row r="7128" s="16" customFormat="1" x14ac:dyDescent="0.2"/>
    <row r="7129" s="16" customFormat="1" x14ac:dyDescent="0.2"/>
    <row r="7130" s="16" customFormat="1" x14ac:dyDescent="0.2"/>
    <row r="7131" s="16" customFormat="1" x14ac:dyDescent="0.2"/>
    <row r="7132" s="16" customFormat="1" x14ac:dyDescent="0.2"/>
    <row r="7133" s="16" customFormat="1" x14ac:dyDescent="0.2"/>
    <row r="7134" s="16" customFormat="1" x14ac:dyDescent="0.2"/>
    <row r="7135" s="16" customFormat="1" x14ac:dyDescent="0.2"/>
    <row r="7136" s="16" customFormat="1" x14ac:dyDescent="0.2"/>
    <row r="7137" s="16" customFormat="1" x14ac:dyDescent="0.2"/>
    <row r="7138" s="16" customFormat="1" x14ac:dyDescent="0.2"/>
    <row r="7139" s="16" customFormat="1" x14ac:dyDescent="0.2"/>
    <row r="7140" s="16" customFormat="1" x14ac:dyDescent="0.2"/>
    <row r="7141" s="16" customFormat="1" x14ac:dyDescent="0.2"/>
    <row r="7142" s="16" customFormat="1" x14ac:dyDescent="0.2"/>
    <row r="7143" s="16" customFormat="1" x14ac:dyDescent="0.2"/>
    <row r="7144" s="16" customFormat="1" x14ac:dyDescent="0.2"/>
    <row r="7145" s="16" customFormat="1" x14ac:dyDescent="0.2"/>
    <row r="7146" s="16" customFormat="1" x14ac:dyDescent="0.2"/>
    <row r="7147" s="16" customFormat="1" x14ac:dyDescent="0.2"/>
    <row r="7148" s="16" customFormat="1" x14ac:dyDescent="0.2"/>
    <row r="7149" s="16" customFormat="1" x14ac:dyDescent="0.2"/>
    <row r="7150" s="16" customFormat="1" x14ac:dyDescent="0.2"/>
    <row r="7151" s="16" customFormat="1" x14ac:dyDescent="0.2"/>
    <row r="7152" s="16" customFormat="1" x14ac:dyDescent="0.2"/>
    <row r="7153" s="16" customFormat="1" x14ac:dyDescent="0.2"/>
    <row r="7154" s="16" customFormat="1" x14ac:dyDescent="0.2"/>
    <row r="7155" s="16" customFormat="1" x14ac:dyDescent="0.2"/>
    <row r="7156" s="16" customFormat="1" x14ac:dyDescent="0.2"/>
    <row r="7157" s="16" customFormat="1" x14ac:dyDescent="0.2"/>
    <row r="7158" s="16" customFormat="1" x14ac:dyDescent="0.2"/>
    <row r="7159" s="16" customFormat="1" x14ac:dyDescent="0.2"/>
    <row r="7160" s="16" customFormat="1" x14ac:dyDescent="0.2"/>
    <row r="7161" s="16" customFormat="1" x14ac:dyDescent="0.2"/>
    <row r="7162" s="16" customFormat="1" x14ac:dyDescent="0.2"/>
    <row r="7163" s="16" customFormat="1" x14ac:dyDescent="0.2"/>
    <row r="7164" s="16" customFormat="1" x14ac:dyDescent="0.2"/>
    <row r="7165" s="16" customFormat="1" x14ac:dyDescent="0.2"/>
    <row r="7166" s="16" customFormat="1" x14ac:dyDescent="0.2"/>
    <row r="7167" s="16" customFormat="1" x14ac:dyDescent="0.2"/>
    <row r="7168" s="16" customFormat="1" x14ac:dyDescent="0.2"/>
    <row r="7169" s="16" customFormat="1" x14ac:dyDescent="0.2"/>
    <row r="7170" s="16" customFormat="1" x14ac:dyDescent="0.2"/>
    <row r="7171" s="16" customFormat="1" x14ac:dyDescent="0.2"/>
    <row r="7172" s="16" customFormat="1" x14ac:dyDescent="0.2"/>
    <row r="7173" s="16" customFormat="1" x14ac:dyDescent="0.2"/>
    <row r="7174" s="16" customFormat="1" x14ac:dyDescent="0.2"/>
    <row r="7175" s="16" customFormat="1" x14ac:dyDescent="0.2"/>
    <row r="7176" s="16" customFormat="1" x14ac:dyDescent="0.2"/>
    <row r="7177" s="16" customFormat="1" x14ac:dyDescent="0.2"/>
    <row r="7178" s="16" customFormat="1" x14ac:dyDescent="0.2"/>
    <row r="7179" s="16" customFormat="1" x14ac:dyDescent="0.2"/>
    <row r="7180" s="16" customFormat="1" x14ac:dyDescent="0.2"/>
    <row r="7181" s="16" customFormat="1" x14ac:dyDescent="0.2"/>
    <row r="7182" s="16" customFormat="1" x14ac:dyDescent="0.2"/>
    <row r="7183" s="16" customFormat="1" x14ac:dyDescent="0.2"/>
    <row r="7184" s="16" customFormat="1" x14ac:dyDescent="0.2"/>
    <row r="7185" s="16" customFormat="1" x14ac:dyDescent="0.2"/>
    <row r="7186" s="16" customFormat="1" x14ac:dyDescent="0.2"/>
    <row r="7187" s="16" customFormat="1" x14ac:dyDescent="0.2"/>
    <row r="7188" s="16" customFormat="1" x14ac:dyDescent="0.2"/>
    <row r="7189" s="16" customFormat="1" x14ac:dyDescent="0.2"/>
    <row r="7190" s="16" customFormat="1" x14ac:dyDescent="0.2"/>
    <row r="7191" s="16" customFormat="1" x14ac:dyDescent="0.2"/>
    <row r="7192" s="16" customFormat="1" x14ac:dyDescent="0.2"/>
    <row r="7193" s="16" customFormat="1" x14ac:dyDescent="0.2"/>
    <row r="7194" s="16" customFormat="1" x14ac:dyDescent="0.2"/>
    <row r="7195" s="16" customFormat="1" x14ac:dyDescent="0.2"/>
    <row r="7196" s="16" customFormat="1" x14ac:dyDescent="0.2"/>
    <row r="7197" s="16" customFormat="1" x14ac:dyDescent="0.2"/>
    <row r="7198" s="16" customFormat="1" x14ac:dyDescent="0.2"/>
    <row r="7199" s="16" customFormat="1" x14ac:dyDescent="0.2"/>
    <row r="7200" s="16" customFormat="1" x14ac:dyDescent="0.2"/>
    <row r="7201" s="16" customFormat="1" x14ac:dyDescent="0.2"/>
    <row r="7202" s="16" customFormat="1" x14ac:dyDescent="0.2"/>
    <row r="7203" s="16" customFormat="1" x14ac:dyDescent="0.2"/>
    <row r="7204" s="16" customFormat="1" x14ac:dyDescent="0.2"/>
    <row r="7205" s="16" customFormat="1" x14ac:dyDescent="0.2"/>
    <row r="7206" s="16" customFormat="1" x14ac:dyDescent="0.2"/>
    <row r="7207" s="16" customFormat="1" x14ac:dyDescent="0.2"/>
    <row r="7208" s="16" customFormat="1" x14ac:dyDescent="0.2"/>
    <row r="7209" s="16" customFormat="1" x14ac:dyDescent="0.2"/>
    <row r="7210" s="16" customFormat="1" x14ac:dyDescent="0.2"/>
    <row r="7211" s="16" customFormat="1" x14ac:dyDescent="0.2"/>
    <row r="7212" s="16" customFormat="1" x14ac:dyDescent="0.2"/>
    <row r="7213" s="16" customFormat="1" x14ac:dyDescent="0.2"/>
    <row r="7214" s="16" customFormat="1" x14ac:dyDescent="0.2"/>
    <row r="7215" s="16" customFormat="1" x14ac:dyDescent="0.2"/>
    <row r="7216" s="16" customFormat="1" x14ac:dyDescent="0.2"/>
    <row r="7217" s="16" customFormat="1" x14ac:dyDescent="0.2"/>
    <row r="7218" s="16" customFormat="1" x14ac:dyDescent="0.2"/>
    <row r="7219" s="16" customFormat="1" x14ac:dyDescent="0.2"/>
    <row r="7220" s="16" customFormat="1" x14ac:dyDescent="0.2"/>
    <row r="7221" s="16" customFormat="1" x14ac:dyDescent="0.2"/>
    <row r="7222" s="16" customFormat="1" x14ac:dyDescent="0.2"/>
    <row r="7223" s="16" customFormat="1" x14ac:dyDescent="0.2"/>
    <row r="7224" s="16" customFormat="1" x14ac:dyDescent="0.2"/>
    <row r="7225" s="16" customFormat="1" x14ac:dyDescent="0.2"/>
    <row r="7226" s="16" customFormat="1" x14ac:dyDescent="0.2"/>
    <row r="7227" s="16" customFormat="1" x14ac:dyDescent="0.2"/>
    <row r="7228" s="16" customFormat="1" x14ac:dyDescent="0.2"/>
    <row r="7229" s="16" customFormat="1" x14ac:dyDescent="0.2"/>
    <row r="7230" s="16" customFormat="1" x14ac:dyDescent="0.2"/>
    <row r="7231" s="16" customFormat="1" x14ac:dyDescent="0.2"/>
    <row r="7232" s="16" customFormat="1" x14ac:dyDescent="0.2"/>
    <row r="7233" s="16" customFormat="1" x14ac:dyDescent="0.2"/>
    <row r="7234" s="16" customFormat="1" x14ac:dyDescent="0.2"/>
    <row r="7235" s="16" customFormat="1" x14ac:dyDescent="0.2"/>
    <row r="7236" s="16" customFormat="1" x14ac:dyDescent="0.2"/>
    <row r="7237" s="16" customFormat="1" x14ac:dyDescent="0.2"/>
    <row r="7238" s="16" customFormat="1" x14ac:dyDescent="0.2"/>
    <row r="7239" s="16" customFormat="1" x14ac:dyDescent="0.2"/>
    <row r="7240" s="16" customFormat="1" x14ac:dyDescent="0.2"/>
    <row r="7241" s="16" customFormat="1" x14ac:dyDescent="0.2"/>
    <row r="7242" s="16" customFormat="1" x14ac:dyDescent="0.2"/>
    <row r="7243" s="16" customFormat="1" x14ac:dyDescent="0.2"/>
    <row r="7244" s="16" customFormat="1" x14ac:dyDescent="0.2"/>
    <row r="7245" s="16" customFormat="1" x14ac:dyDescent="0.2"/>
    <row r="7246" s="16" customFormat="1" x14ac:dyDescent="0.2"/>
    <row r="7247" s="16" customFormat="1" x14ac:dyDescent="0.2"/>
    <row r="7248" s="16" customFormat="1" x14ac:dyDescent="0.2"/>
    <row r="7249" s="16" customFormat="1" x14ac:dyDescent="0.2"/>
    <row r="7250" s="16" customFormat="1" x14ac:dyDescent="0.2"/>
    <row r="7251" s="16" customFormat="1" x14ac:dyDescent="0.2"/>
    <row r="7252" s="16" customFormat="1" x14ac:dyDescent="0.2"/>
    <row r="7253" s="16" customFormat="1" x14ac:dyDescent="0.2"/>
    <row r="7254" s="16" customFormat="1" x14ac:dyDescent="0.2"/>
    <row r="7255" s="16" customFormat="1" x14ac:dyDescent="0.2"/>
    <row r="7256" s="16" customFormat="1" x14ac:dyDescent="0.2"/>
    <row r="7257" s="16" customFormat="1" x14ac:dyDescent="0.2"/>
    <row r="7258" s="16" customFormat="1" x14ac:dyDescent="0.2"/>
    <row r="7259" s="16" customFormat="1" x14ac:dyDescent="0.2"/>
    <row r="7260" s="16" customFormat="1" x14ac:dyDescent="0.2"/>
    <row r="7261" s="16" customFormat="1" x14ac:dyDescent="0.2"/>
    <row r="7262" s="16" customFormat="1" x14ac:dyDescent="0.2"/>
    <row r="7263" s="16" customFormat="1" x14ac:dyDescent="0.2"/>
    <row r="7264" s="16" customFormat="1" x14ac:dyDescent="0.2"/>
    <row r="7265" s="16" customFormat="1" x14ac:dyDescent="0.2"/>
    <row r="7266" s="16" customFormat="1" x14ac:dyDescent="0.2"/>
    <row r="7267" s="16" customFormat="1" x14ac:dyDescent="0.2"/>
    <row r="7268" s="16" customFormat="1" x14ac:dyDescent="0.2"/>
    <row r="7269" s="16" customFormat="1" x14ac:dyDescent="0.2"/>
    <row r="7270" s="16" customFormat="1" x14ac:dyDescent="0.2"/>
    <row r="7271" s="16" customFormat="1" x14ac:dyDescent="0.2"/>
    <row r="7272" s="16" customFormat="1" x14ac:dyDescent="0.2"/>
    <row r="7273" s="16" customFormat="1" x14ac:dyDescent="0.2"/>
    <row r="7274" s="16" customFormat="1" x14ac:dyDescent="0.2"/>
    <row r="7275" s="16" customFormat="1" x14ac:dyDescent="0.2"/>
    <row r="7276" s="16" customFormat="1" x14ac:dyDescent="0.2"/>
    <row r="7277" s="16" customFormat="1" x14ac:dyDescent="0.2"/>
    <row r="7278" s="16" customFormat="1" x14ac:dyDescent="0.2"/>
    <row r="7279" s="16" customFormat="1" x14ac:dyDescent="0.2"/>
    <row r="7280" s="16" customFormat="1" x14ac:dyDescent="0.2"/>
    <row r="7281" s="16" customFormat="1" x14ac:dyDescent="0.2"/>
    <row r="7282" s="16" customFormat="1" x14ac:dyDescent="0.2"/>
    <row r="7283" s="16" customFormat="1" x14ac:dyDescent="0.2"/>
    <row r="7284" s="16" customFormat="1" x14ac:dyDescent="0.2"/>
    <row r="7285" s="16" customFormat="1" x14ac:dyDescent="0.2"/>
    <row r="7286" s="16" customFormat="1" x14ac:dyDescent="0.2"/>
    <row r="7287" s="16" customFormat="1" x14ac:dyDescent="0.2"/>
    <row r="7288" s="16" customFormat="1" x14ac:dyDescent="0.2"/>
    <row r="7289" s="16" customFormat="1" x14ac:dyDescent="0.2"/>
    <row r="7290" s="16" customFormat="1" x14ac:dyDescent="0.2"/>
    <row r="7291" s="16" customFormat="1" x14ac:dyDescent="0.2"/>
    <row r="7292" s="16" customFormat="1" x14ac:dyDescent="0.2"/>
    <row r="7293" s="16" customFormat="1" x14ac:dyDescent="0.2"/>
    <row r="7294" s="16" customFormat="1" x14ac:dyDescent="0.2"/>
    <row r="7295" s="16" customFormat="1" x14ac:dyDescent="0.2"/>
    <row r="7296" s="16" customFormat="1" x14ac:dyDescent="0.2"/>
    <row r="7297" s="16" customFormat="1" x14ac:dyDescent="0.2"/>
    <row r="7298" s="16" customFormat="1" x14ac:dyDescent="0.2"/>
    <row r="7299" s="16" customFormat="1" x14ac:dyDescent="0.2"/>
    <row r="7300" s="16" customFormat="1" x14ac:dyDescent="0.2"/>
    <row r="7301" s="16" customFormat="1" x14ac:dyDescent="0.2"/>
    <row r="7302" s="16" customFormat="1" x14ac:dyDescent="0.2"/>
    <row r="7303" s="16" customFormat="1" x14ac:dyDescent="0.2"/>
    <row r="7304" s="16" customFormat="1" x14ac:dyDescent="0.2"/>
    <row r="7305" s="16" customFormat="1" x14ac:dyDescent="0.2"/>
    <row r="7306" s="16" customFormat="1" x14ac:dyDescent="0.2"/>
    <row r="7307" s="16" customFormat="1" x14ac:dyDescent="0.2"/>
    <row r="7308" s="16" customFormat="1" x14ac:dyDescent="0.2"/>
    <row r="7309" s="16" customFormat="1" x14ac:dyDescent="0.2"/>
    <row r="7310" s="16" customFormat="1" x14ac:dyDescent="0.2"/>
    <row r="7311" s="16" customFormat="1" x14ac:dyDescent="0.2"/>
    <row r="7312" s="16" customFormat="1" x14ac:dyDescent="0.2"/>
    <row r="7313" s="16" customFormat="1" x14ac:dyDescent="0.2"/>
    <row r="7314" s="16" customFormat="1" x14ac:dyDescent="0.2"/>
    <row r="7315" s="16" customFormat="1" x14ac:dyDescent="0.2"/>
    <row r="7316" s="16" customFormat="1" x14ac:dyDescent="0.2"/>
    <row r="7317" s="16" customFormat="1" x14ac:dyDescent="0.2"/>
    <row r="7318" s="16" customFormat="1" x14ac:dyDescent="0.2"/>
    <row r="7319" s="16" customFormat="1" x14ac:dyDescent="0.2"/>
    <row r="7320" s="16" customFormat="1" x14ac:dyDescent="0.2"/>
    <row r="7321" s="16" customFormat="1" x14ac:dyDescent="0.2"/>
    <row r="7322" s="16" customFormat="1" x14ac:dyDescent="0.2"/>
    <row r="7323" s="16" customFormat="1" x14ac:dyDescent="0.2"/>
    <row r="7324" s="16" customFormat="1" x14ac:dyDescent="0.2"/>
    <row r="7325" s="16" customFormat="1" x14ac:dyDescent="0.2"/>
    <row r="7326" s="16" customFormat="1" x14ac:dyDescent="0.2"/>
    <row r="7327" s="16" customFormat="1" x14ac:dyDescent="0.2"/>
    <row r="7328" s="16" customFormat="1" x14ac:dyDescent="0.2"/>
    <row r="7329" s="16" customFormat="1" x14ac:dyDescent="0.2"/>
    <row r="7330" s="16" customFormat="1" x14ac:dyDescent="0.2"/>
    <row r="7331" s="16" customFormat="1" x14ac:dyDescent="0.2"/>
    <row r="7332" s="16" customFormat="1" x14ac:dyDescent="0.2"/>
    <row r="7333" s="16" customFormat="1" x14ac:dyDescent="0.2"/>
    <row r="7334" s="16" customFormat="1" x14ac:dyDescent="0.2"/>
    <row r="7335" s="16" customFormat="1" x14ac:dyDescent="0.2"/>
    <row r="7336" s="16" customFormat="1" x14ac:dyDescent="0.2"/>
    <row r="7337" s="16" customFormat="1" x14ac:dyDescent="0.2"/>
    <row r="7338" s="16" customFormat="1" x14ac:dyDescent="0.2"/>
    <row r="7339" s="16" customFormat="1" x14ac:dyDescent="0.2"/>
    <row r="7340" s="16" customFormat="1" x14ac:dyDescent="0.2"/>
    <row r="7341" s="16" customFormat="1" x14ac:dyDescent="0.2"/>
    <row r="7342" s="16" customFormat="1" x14ac:dyDescent="0.2"/>
    <row r="7343" s="16" customFormat="1" x14ac:dyDescent="0.2"/>
    <row r="7344" s="16" customFormat="1" x14ac:dyDescent="0.2"/>
    <row r="7345" s="16" customFormat="1" x14ac:dyDescent="0.2"/>
    <row r="7346" s="16" customFormat="1" x14ac:dyDescent="0.2"/>
    <row r="7347" s="16" customFormat="1" x14ac:dyDescent="0.2"/>
    <row r="7348" s="16" customFormat="1" x14ac:dyDescent="0.2"/>
    <row r="7349" s="16" customFormat="1" x14ac:dyDescent="0.2"/>
    <row r="7350" s="16" customFormat="1" x14ac:dyDescent="0.2"/>
    <row r="7351" s="16" customFormat="1" x14ac:dyDescent="0.2"/>
    <row r="7352" s="16" customFormat="1" x14ac:dyDescent="0.2"/>
    <row r="7353" s="16" customFormat="1" x14ac:dyDescent="0.2"/>
    <row r="7354" s="16" customFormat="1" x14ac:dyDescent="0.2"/>
    <row r="7355" s="16" customFormat="1" x14ac:dyDescent="0.2"/>
    <row r="7356" s="16" customFormat="1" x14ac:dyDescent="0.2"/>
    <row r="7357" s="16" customFormat="1" x14ac:dyDescent="0.2"/>
    <row r="7358" s="16" customFormat="1" x14ac:dyDescent="0.2"/>
    <row r="7359" s="16" customFormat="1" x14ac:dyDescent="0.2"/>
    <row r="7360" s="16" customFormat="1" x14ac:dyDescent="0.2"/>
    <row r="7361" s="16" customFormat="1" x14ac:dyDescent="0.2"/>
    <row r="7362" s="16" customFormat="1" x14ac:dyDescent="0.2"/>
    <row r="7363" s="16" customFormat="1" x14ac:dyDescent="0.2"/>
    <row r="7364" s="16" customFormat="1" x14ac:dyDescent="0.2"/>
    <row r="7365" s="16" customFormat="1" x14ac:dyDescent="0.2"/>
    <row r="7366" s="16" customFormat="1" x14ac:dyDescent="0.2"/>
    <row r="7367" s="16" customFormat="1" x14ac:dyDescent="0.2"/>
    <row r="7368" s="16" customFormat="1" x14ac:dyDescent="0.2"/>
    <row r="7369" s="16" customFormat="1" x14ac:dyDescent="0.2"/>
    <row r="7370" s="16" customFormat="1" x14ac:dyDescent="0.2"/>
    <row r="7371" s="16" customFormat="1" x14ac:dyDescent="0.2"/>
    <row r="7372" s="16" customFormat="1" x14ac:dyDescent="0.2"/>
    <row r="7373" s="16" customFormat="1" x14ac:dyDescent="0.2"/>
    <row r="7374" s="16" customFormat="1" x14ac:dyDescent="0.2"/>
    <row r="7375" s="16" customFormat="1" x14ac:dyDescent="0.2"/>
    <row r="7376" s="16" customFormat="1" x14ac:dyDescent="0.2"/>
    <row r="7377" s="16" customFormat="1" x14ac:dyDescent="0.2"/>
    <row r="7378" s="16" customFormat="1" x14ac:dyDescent="0.2"/>
    <row r="7379" s="16" customFormat="1" x14ac:dyDescent="0.2"/>
    <row r="7380" s="16" customFormat="1" x14ac:dyDescent="0.2"/>
    <row r="7381" s="16" customFormat="1" x14ac:dyDescent="0.2"/>
    <row r="7382" s="16" customFormat="1" x14ac:dyDescent="0.2"/>
    <row r="7383" s="16" customFormat="1" x14ac:dyDescent="0.2"/>
    <row r="7384" s="16" customFormat="1" x14ac:dyDescent="0.2"/>
    <row r="7385" s="16" customFormat="1" x14ac:dyDescent="0.2"/>
    <row r="7386" s="16" customFormat="1" x14ac:dyDescent="0.2"/>
    <row r="7387" s="16" customFormat="1" x14ac:dyDescent="0.2"/>
    <row r="7388" s="16" customFormat="1" x14ac:dyDescent="0.2"/>
    <row r="7389" s="16" customFormat="1" x14ac:dyDescent="0.2"/>
    <row r="7390" s="16" customFormat="1" x14ac:dyDescent="0.2"/>
    <row r="7391" s="16" customFormat="1" x14ac:dyDescent="0.2"/>
    <row r="7392" s="16" customFormat="1" x14ac:dyDescent="0.2"/>
    <row r="7393" s="16" customFormat="1" x14ac:dyDescent="0.2"/>
    <row r="7394" s="16" customFormat="1" x14ac:dyDescent="0.2"/>
    <row r="7395" s="16" customFormat="1" x14ac:dyDescent="0.2"/>
    <row r="7396" s="16" customFormat="1" x14ac:dyDescent="0.2"/>
    <row r="7397" s="16" customFormat="1" x14ac:dyDescent="0.2"/>
    <row r="7398" s="16" customFormat="1" x14ac:dyDescent="0.2"/>
    <row r="7399" s="16" customFormat="1" x14ac:dyDescent="0.2"/>
    <row r="7400" s="16" customFormat="1" x14ac:dyDescent="0.2"/>
    <row r="7401" s="16" customFormat="1" x14ac:dyDescent="0.2"/>
    <row r="7402" s="16" customFormat="1" x14ac:dyDescent="0.2"/>
    <row r="7403" s="16" customFormat="1" x14ac:dyDescent="0.2"/>
    <row r="7404" s="16" customFormat="1" x14ac:dyDescent="0.2"/>
    <row r="7405" s="16" customFormat="1" x14ac:dyDescent="0.2"/>
    <row r="7406" s="16" customFormat="1" x14ac:dyDescent="0.2"/>
    <row r="7407" s="16" customFormat="1" x14ac:dyDescent="0.2"/>
    <row r="7408" s="16" customFormat="1" x14ac:dyDescent="0.2"/>
    <row r="7409" s="16" customFormat="1" x14ac:dyDescent="0.2"/>
    <row r="7410" s="16" customFormat="1" x14ac:dyDescent="0.2"/>
    <row r="7411" s="16" customFormat="1" x14ac:dyDescent="0.2"/>
    <row r="7412" s="16" customFormat="1" x14ac:dyDescent="0.2"/>
    <row r="7413" s="16" customFormat="1" x14ac:dyDescent="0.2"/>
    <row r="7414" s="16" customFormat="1" x14ac:dyDescent="0.2"/>
    <row r="7415" s="16" customFormat="1" x14ac:dyDescent="0.2"/>
    <row r="7416" s="16" customFormat="1" x14ac:dyDescent="0.2"/>
    <row r="7417" s="16" customFormat="1" x14ac:dyDescent="0.2"/>
    <row r="7418" s="16" customFormat="1" x14ac:dyDescent="0.2"/>
    <row r="7419" s="16" customFormat="1" x14ac:dyDescent="0.2"/>
    <row r="7420" s="16" customFormat="1" x14ac:dyDescent="0.2"/>
    <row r="7421" s="16" customFormat="1" x14ac:dyDescent="0.2"/>
    <row r="7422" s="16" customFormat="1" x14ac:dyDescent="0.2"/>
    <row r="7423" s="16" customFormat="1" x14ac:dyDescent="0.2"/>
    <row r="7424" s="16" customFormat="1" x14ac:dyDescent="0.2"/>
    <row r="7425" s="16" customFormat="1" x14ac:dyDescent="0.2"/>
    <row r="7426" s="16" customFormat="1" x14ac:dyDescent="0.2"/>
    <row r="7427" s="16" customFormat="1" x14ac:dyDescent="0.2"/>
    <row r="7428" s="16" customFormat="1" x14ac:dyDescent="0.2"/>
    <row r="7429" s="16" customFormat="1" x14ac:dyDescent="0.2"/>
    <row r="7430" s="16" customFormat="1" x14ac:dyDescent="0.2"/>
    <row r="7431" s="16" customFormat="1" x14ac:dyDescent="0.2"/>
    <row r="7432" s="16" customFormat="1" x14ac:dyDescent="0.2"/>
    <row r="7433" s="16" customFormat="1" x14ac:dyDescent="0.2"/>
    <row r="7434" s="16" customFormat="1" x14ac:dyDescent="0.2"/>
    <row r="7435" s="16" customFormat="1" x14ac:dyDescent="0.2"/>
    <row r="7436" s="16" customFormat="1" x14ac:dyDescent="0.2"/>
    <row r="7437" s="16" customFormat="1" x14ac:dyDescent="0.2"/>
    <row r="7438" s="16" customFormat="1" x14ac:dyDescent="0.2"/>
    <row r="7439" s="16" customFormat="1" x14ac:dyDescent="0.2"/>
    <row r="7440" s="16" customFormat="1" x14ac:dyDescent="0.2"/>
    <row r="7441" s="16" customFormat="1" x14ac:dyDescent="0.2"/>
    <row r="7442" s="16" customFormat="1" x14ac:dyDescent="0.2"/>
    <row r="7443" s="16" customFormat="1" x14ac:dyDescent="0.2"/>
    <row r="7444" s="16" customFormat="1" x14ac:dyDescent="0.2"/>
    <row r="7445" s="16" customFormat="1" x14ac:dyDescent="0.2"/>
    <row r="7446" s="16" customFormat="1" x14ac:dyDescent="0.2"/>
    <row r="7447" s="16" customFormat="1" x14ac:dyDescent="0.2"/>
    <row r="7448" s="16" customFormat="1" x14ac:dyDescent="0.2"/>
    <row r="7449" s="16" customFormat="1" x14ac:dyDescent="0.2"/>
    <row r="7450" s="16" customFormat="1" x14ac:dyDescent="0.2"/>
    <row r="7451" s="16" customFormat="1" x14ac:dyDescent="0.2"/>
    <row r="7452" s="16" customFormat="1" x14ac:dyDescent="0.2"/>
    <row r="7453" s="16" customFormat="1" x14ac:dyDescent="0.2"/>
    <row r="7454" s="16" customFormat="1" x14ac:dyDescent="0.2"/>
    <row r="7455" s="16" customFormat="1" x14ac:dyDescent="0.2"/>
    <row r="7456" s="16" customFormat="1" x14ac:dyDescent="0.2"/>
    <row r="7457" s="16" customFormat="1" x14ac:dyDescent="0.2"/>
    <row r="7458" s="16" customFormat="1" x14ac:dyDescent="0.2"/>
    <row r="7459" s="16" customFormat="1" x14ac:dyDescent="0.2"/>
    <row r="7460" s="16" customFormat="1" x14ac:dyDescent="0.2"/>
    <row r="7461" s="16" customFormat="1" x14ac:dyDescent="0.2"/>
    <row r="7462" s="16" customFormat="1" x14ac:dyDescent="0.2"/>
    <row r="7463" s="16" customFormat="1" x14ac:dyDescent="0.2"/>
    <row r="7464" s="16" customFormat="1" x14ac:dyDescent="0.2"/>
    <row r="7465" s="16" customFormat="1" x14ac:dyDescent="0.2"/>
    <row r="7466" s="16" customFormat="1" x14ac:dyDescent="0.2"/>
    <row r="7467" s="16" customFormat="1" x14ac:dyDescent="0.2"/>
    <row r="7468" s="16" customFormat="1" x14ac:dyDescent="0.2"/>
    <row r="7469" s="16" customFormat="1" x14ac:dyDescent="0.2"/>
    <row r="7470" s="16" customFormat="1" x14ac:dyDescent="0.2"/>
    <row r="7471" s="16" customFormat="1" x14ac:dyDescent="0.2"/>
    <row r="7472" s="16" customFormat="1" x14ac:dyDescent="0.2"/>
    <row r="7473" s="16" customFormat="1" x14ac:dyDescent="0.2"/>
    <row r="7474" s="16" customFormat="1" x14ac:dyDescent="0.2"/>
    <row r="7475" s="16" customFormat="1" x14ac:dyDescent="0.2"/>
    <row r="7476" s="16" customFormat="1" x14ac:dyDescent="0.2"/>
    <row r="7477" s="16" customFormat="1" x14ac:dyDescent="0.2"/>
    <row r="7478" s="16" customFormat="1" x14ac:dyDescent="0.2"/>
    <row r="7479" s="16" customFormat="1" x14ac:dyDescent="0.2"/>
    <row r="7480" s="16" customFormat="1" x14ac:dyDescent="0.2"/>
    <row r="7481" s="16" customFormat="1" x14ac:dyDescent="0.2"/>
    <row r="7482" s="16" customFormat="1" x14ac:dyDescent="0.2"/>
    <row r="7483" s="16" customFormat="1" x14ac:dyDescent="0.2"/>
    <row r="7484" s="16" customFormat="1" x14ac:dyDescent="0.2"/>
    <row r="7485" s="16" customFormat="1" x14ac:dyDescent="0.2"/>
    <row r="7486" s="16" customFormat="1" x14ac:dyDescent="0.2"/>
    <row r="7487" s="16" customFormat="1" x14ac:dyDescent="0.2"/>
    <row r="7488" s="16" customFormat="1" x14ac:dyDescent="0.2"/>
    <row r="7489" s="16" customFormat="1" x14ac:dyDescent="0.2"/>
    <row r="7490" s="16" customFormat="1" x14ac:dyDescent="0.2"/>
    <row r="7491" s="16" customFormat="1" x14ac:dyDescent="0.2"/>
    <row r="7492" s="16" customFormat="1" x14ac:dyDescent="0.2"/>
    <row r="7493" s="16" customFormat="1" x14ac:dyDescent="0.2"/>
    <row r="7494" s="16" customFormat="1" x14ac:dyDescent="0.2"/>
    <row r="7495" s="16" customFormat="1" x14ac:dyDescent="0.2"/>
    <row r="7496" s="16" customFormat="1" x14ac:dyDescent="0.2"/>
    <row r="7497" s="16" customFormat="1" x14ac:dyDescent="0.2"/>
    <row r="7498" s="16" customFormat="1" x14ac:dyDescent="0.2"/>
    <row r="7499" s="16" customFormat="1" x14ac:dyDescent="0.2"/>
    <row r="7500" s="16" customFormat="1" x14ac:dyDescent="0.2"/>
    <row r="7501" s="16" customFormat="1" x14ac:dyDescent="0.2"/>
    <row r="7502" s="16" customFormat="1" x14ac:dyDescent="0.2"/>
    <row r="7503" s="16" customFormat="1" x14ac:dyDescent="0.2"/>
    <row r="7504" s="16" customFormat="1" x14ac:dyDescent="0.2"/>
    <row r="7505" s="16" customFormat="1" x14ac:dyDescent="0.2"/>
    <row r="7506" s="16" customFormat="1" x14ac:dyDescent="0.2"/>
    <row r="7507" s="16" customFormat="1" x14ac:dyDescent="0.2"/>
    <row r="7508" s="16" customFormat="1" x14ac:dyDescent="0.2"/>
    <row r="7509" s="16" customFormat="1" x14ac:dyDescent="0.2"/>
    <row r="7510" s="16" customFormat="1" x14ac:dyDescent="0.2"/>
    <row r="7511" s="16" customFormat="1" x14ac:dyDescent="0.2"/>
    <row r="7512" s="16" customFormat="1" x14ac:dyDescent="0.2"/>
    <row r="7513" s="16" customFormat="1" x14ac:dyDescent="0.2"/>
    <row r="7514" s="16" customFormat="1" x14ac:dyDescent="0.2"/>
    <row r="7515" s="16" customFormat="1" x14ac:dyDescent="0.2"/>
    <row r="7516" s="16" customFormat="1" x14ac:dyDescent="0.2"/>
    <row r="7517" s="16" customFormat="1" x14ac:dyDescent="0.2"/>
    <row r="7518" s="16" customFormat="1" x14ac:dyDescent="0.2"/>
    <row r="7519" s="16" customFormat="1" x14ac:dyDescent="0.2"/>
    <row r="7520" s="16" customFormat="1" x14ac:dyDescent="0.2"/>
    <row r="7521" s="16" customFormat="1" x14ac:dyDescent="0.2"/>
    <row r="7522" s="16" customFormat="1" x14ac:dyDescent="0.2"/>
    <row r="7523" s="16" customFormat="1" x14ac:dyDescent="0.2"/>
    <row r="7524" s="16" customFormat="1" x14ac:dyDescent="0.2"/>
    <row r="7525" s="16" customFormat="1" x14ac:dyDescent="0.2"/>
    <row r="7526" s="16" customFormat="1" x14ac:dyDescent="0.2"/>
    <row r="7527" s="16" customFormat="1" x14ac:dyDescent="0.2"/>
    <row r="7528" s="16" customFormat="1" x14ac:dyDescent="0.2"/>
    <row r="7529" s="16" customFormat="1" x14ac:dyDescent="0.2"/>
    <row r="7530" s="16" customFormat="1" x14ac:dyDescent="0.2"/>
    <row r="7531" s="16" customFormat="1" x14ac:dyDescent="0.2"/>
    <row r="7532" s="16" customFormat="1" x14ac:dyDescent="0.2"/>
    <row r="7533" s="16" customFormat="1" x14ac:dyDescent="0.2"/>
    <row r="7534" s="16" customFormat="1" x14ac:dyDescent="0.2"/>
    <row r="7535" s="16" customFormat="1" x14ac:dyDescent="0.2"/>
    <row r="7536" s="16" customFormat="1" x14ac:dyDescent="0.2"/>
    <row r="7537" s="16" customFormat="1" x14ac:dyDescent="0.2"/>
    <row r="7538" s="16" customFormat="1" x14ac:dyDescent="0.2"/>
    <row r="7539" s="16" customFormat="1" x14ac:dyDescent="0.2"/>
    <row r="7540" s="16" customFormat="1" x14ac:dyDescent="0.2"/>
    <row r="7541" s="16" customFormat="1" x14ac:dyDescent="0.2"/>
    <row r="7542" s="16" customFormat="1" x14ac:dyDescent="0.2"/>
    <row r="7543" s="16" customFormat="1" x14ac:dyDescent="0.2"/>
    <row r="7544" s="16" customFormat="1" x14ac:dyDescent="0.2"/>
    <row r="7545" s="16" customFormat="1" x14ac:dyDescent="0.2"/>
    <row r="7546" s="16" customFormat="1" x14ac:dyDescent="0.2"/>
    <row r="7547" s="16" customFormat="1" x14ac:dyDescent="0.2"/>
    <row r="7548" s="16" customFormat="1" x14ac:dyDescent="0.2"/>
    <row r="7549" s="16" customFormat="1" x14ac:dyDescent="0.2"/>
    <row r="7550" s="16" customFormat="1" x14ac:dyDescent="0.2"/>
    <row r="7551" s="16" customFormat="1" x14ac:dyDescent="0.2"/>
    <row r="7552" s="16" customFormat="1" x14ac:dyDescent="0.2"/>
    <row r="7553" s="16" customFormat="1" x14ac:dyDescent="0.2"/>
    <row r="7554" s="16" customFormat="1" x14ac:dyDescent="0.2"/>
    <row r="7555" s="16" customFormat="1" x14ac:dyDescent="0.2"/>
    <row r="7556" s="16" customFormat="1" x14ac:dyDescent="0.2"/>
    <row r="7557" s="16" customFormat="1" x14ac:dyDescent="0.2"/>
    <row r="7558" s="16" customFormat="1" x14ac:dyDescent="0.2"/>
    <row r="7559" s="16" customFormat="1" x14ac:dyDescent="0.2"/>
    <row r="7560" s="16" customFormat="1" x14ac:dyDescent="0.2"/>
    <row r="7561" s="16" customFormat="1" x14ac:dyDescent="0.2"/>
    <row r="7562" s="16" customFormat="1" x14ac:dyDescent="0.2"/>
    <row r="7563" s="16" customFormat="1" x14ac:dyDescent="0.2"/>
    <row r="7564" s="16" customFormat="1" x14ac:dyDescent="0.2"/>
    <row r="7565" s="16" customFormat="1" x14ac:dyDescent="0.2"/>
    <row r="7566" s="16" customFormat="1" x14ac:dyDescent="0.2"/>
    <row r="7567" s="16" customFormat="1" x14ac:dyDescent="0.2"/>
    <row r="7568" s="16" customFormat="1" x14ac:dyDescent="0.2"/>
    <row r="7569" s="16" customFormat="1" x14ac:dyDescent="0.2"/>
    <row r="7570" s="16" customFormat="1" x14ac:dyDescent="0.2"/>
    <row r="7571" s="16" customFormat="1" x14ac:dyDescent="0.2"/>
    <row r="7572" s="16" customFormat="1" x14ac:dyDescent="0.2"/>
    <row r="7573" s="16" customFormat="1" x14ac:dyDescent="0.2"/>
    <row r="7574" s="16" customFormat="1" x14ac:dyDescent="0.2"/>
    <row r="7575" s="16" customFormat="1" x14ac:dyDescent="0.2"/>
    <row r="7576" s="16" customFormat="1" x14ac:dyDescent="0.2"/>
    <row r="7577" s="16" customFormat="1" x14ac:dyDescent="0.2"/>
    <row r="7578" s="16" customFormat="1" x14ac:dyDescent="0.2"/>
    <row r="7579" s="16" customFormat="1" x14ac:dyDescent="0.2"/>
    <row r="7580" s="16" customFormat="1" x14ac:dyDescent="0.2"/>
    <row r="7581" s="16" customFormat="1" x14ac:dyDescent="0.2"/>
    <row r="7582" s="16" customFormat="1" x14ac:dyDescent="0.2"/>
    <row r="7583" s="16" customFormat="1" x14ac:dyDescent="0.2"/>
    <row r="7584" s="16" customFormat="1" x14ac:dyDescent="0.2"/>
    <row r="7585" s="16" customFormat="1" x14ac:dyDescent="0.2"/>
    <row r="7586" s="16" customFormat="1" x14ac:dyDescent="0.2"/>
    <row r="7587" s="16" customFormat="1" x14ac:dyDescent="0.2"/>
    <row r="7588" s="16" customFormat="1" x14ac:dyDescent="0.2"/>
    <row r="7589" s="16" customFormat="1" x14ac:dyDescent="0.2"/>
    <row r="7590" s="16" customFormat="1" x14ac:dyDescent="0.2"/>
    <row r="7591" s="16" customFormat="1" x14ac:dyDescent="0.2"/>
    <row r="7592" s="16" customFormat="1" x14ac:dyDescent="0.2"/>
    <row r="7593" s="16" customFormat="1" x14ac:dyDescent="0.2"/>
    <row r="7594" s="16" customFormat="1" x14ac:dyDescent="0.2"/>
    <row r="7595" s="16" customFormat="1" x14ac:dyDescent="0.2"/>
    <row r="7596" s="16" customFormat="1" x14ac:dyDescent="0.2"/>
    <row r="7597" s="16" customFormat="1" x14ac:dyDescent="0.2"/>
    <row r="7598" s="16" customFormat="1" x14ac:dyDescent="0.2"/>
    <row r="7599" s="16" customFormat="1" x14ac:dyDescent="0.2"/>
    <row r="7600" s="16" customFormat="1" x14ac:dyDescent="0.2"/>
    <row r="7601" s="16" customFormat="1" x14ac:dyDescent="0.2"/>
    <row r="7602" s="16" customFormat="1" x14ac:dyDescent="0.2"/>
    <row r="7603" s="16" customFormat="1" x14ac:dyDescent="0.2"/>
    <row r="7604" s="16" customFormat="1" x14ac:dyDescent="0.2"/>
    <row r="7605" s="16" customFormat="1" x14ac:dyDescent="0.2"/>
    <row r="7606" s="16" customFormat="1" x14ac:dyDescent="0.2"/>
    <row r="7607" s="16" customFormat="1" x14ac:dyDescent="0.2"/>
    <row r="7608" s="16" customFormat="1" x14ac:dyDescent="0.2"/>
    <row r="7609" s="16" customFormat="1" x14ac:dyDescent="0.2"/>
    <row r="7610" s="16" customFormat="1" x14ac:dyDescent="0.2"/>
    <row r="7611" s="16" customFormat="1" x14ac:dyDescent="0.2"/>
    <row r="7612" s="16" customFormat="1" x14ac:dyDescent="0.2"/>
    <row r="7613" s="16" customFormat="1" x14ac:dyDescent="0.2"/>
    <row r="7614" s="16" customFormat="1" x14ac:dyDescent="0.2"/>
    <row r="7615" s="16" customFormat="1" x14ac:dyDescent="0.2"/>
    <row r="7616" s="16" customFormat="1" x14ac:dyDescent="0.2"/>
    <row r="7617" s="16" customFormat="1" x14ac:dyDescent="0.2"/>
    <row r="7618" s="16" customFormat="1" x14ac:dyDescent="0.2"/>
    <row r="7619" s="16" customFormat="1" x14ac:dyDescent="0.2"/>
    <row r="7620" s="16" customFormat="1" x14ac:dyDescent="0.2"/>
    <row r="7621" s="16" customFormat="1" x14ac:dyDescent="0.2"/>
    <row r="7622" s="16" customFormat="1" x14ac:dyDescent="0.2"/>
    <row r="7623" s="16" customFormat="1" x14ac:dyDescent="0.2"/>
    <row r="7624" s="16" customFormat="1" x14ac:dyDescent="0.2"/>
    <row r="7625" s="16" customFormat="1" x14ac:dyDescent="0.2"/>
    <row r="7626" s="16" customFormat="1" x14ac:dyDescent="0.2"/>
    <row r="7627" s="16" customFormat="1" x14ac:dyDescent="0.2"/>
    <row r="7628" s="16" customFormat="1" x14ac:dyDescent="0.2"/>
    <row r="7629" s="16" customFormat="1" x14ac:dyDescent="0.2"/>
    <row r="7630" s="16" customFormat="1" x14ac:dyDescent="0.2"/>
    <row r="7631" s="16" customFormat="1" x14ac:dyDescent="0.2"/>
    <row r="7632" s="16" customFormat="1" x14ac:dyDescent="0.2"/>
    <row r="7633" s="16" customFormat="1" x14ac:dyDescent="0.2"/>
    <row r="7634" s="16" customFormat="1" x14ac:dyDescent="0.2"/>
    <row r="7635" s="16" customFormat="1" x14ac:dyDescent="0.2"/>
    <row r="7636" s="16" customFormat="1" x14ac:dyDescent="0.2"/>
    <row r="7637" s="16" customFormat="1" x14ac:dyDescent="0.2"/>
    <row r="7638" s="16" customFormat="1" x14ac:dyDescent="0.2"/>
    <row r="7639" s="16" customFormat="1" x14ac:dyDescent="0.2"/>
    <row r="7640" s="16" customFormat="1" x14ac:dyDescent="0.2"/>
    <row r="7641" s="16" customFormat="1" x14ac:dyDescent="0.2"/>
    <row r="7642" s="16" customFormat="1" x14ac:dyDescent="0.2"/>
    <row r="7643" s="16" customFormat="1" x14ac:dyDescent="0.2"/>
    <row r="7644" s="16" customFormat="1" x14ac:dyDescent="0.2"/>
    <row r="7645" s="16" customFormat="1" x14ac:dyDescent="0.2"/>
    <row r="7646" s="16" customFormat="1" x14ac:dyDescent="0.2"/>
    <row r="7647" s="16" customFormat="1" x14ac:dyDescent="0.2"/>
    <row r="7648" s="16" customFormat="1" x14ac:dyDescent="0.2"/>
    <row r="7649" s="16" customFormat="1" x14ac:dyDescent="0.2"/>
    <row r="7650" s="16" customFormat="1" x14ac:dyDescent="0.2"/>
    <row r="7651" s="16" customFormat="1" x14ac:dyDescent="0.2"/>
    <row r="7652" s="16" customFormat="1" x14ac:dyDescent="0.2"/>
    <row r="7653" s="16" customFormat="1" x14ac:dyDescent="0.2"/>
    <row r="7654" s="16" customFormat="1" x14ac:dyDescent="0.2"/>
    <row r="7655" s="16" customFormat="1" x14ac:dyDescent="0.2"/>
    <row r="7656" s="16" customFormat="1" x14ac:dyDescent="0.2"/>
    <row r="7657" s="16" customFormat="1" x14ac:dyDescent="0.2"/>
    <row r="7658" s="16" customFormat="1" x14ac:dyDescent="0.2"/>
    <row r="7659" s="16" customFormat="1" x14ac:dyDescent="0.2"/>
    <row r="7660" s="16" customFormat="1" x14ac:dyDescent="0.2"/>
    <row r="7661" s="16" customFormat="1" x14ac:dyDescent="0.2"/>
    <row r="7662" s="16" customFormat="1" x14ac:dyDescent="0.2"/>
    <row r="7663" s="16" customFormat="1" x14ac:dyDescent="0.2"/>
    <row r="7664" s="16" customFormat="1" x14ac:dyDescent="0.2"/>
    <row r="7665" s="16" customFormat="1" x14ac:dyDescent="0.2"/>
    <row r="7666" s="16" customFormat="1" x14ac:dyDescent="0.2"/>
    <row r="7667" s="16" customFormat="1" x14ac:dyDescent="0.2"/>
    <row r="7668" s="16" customFormat="1" x14ac:dyDescent="0.2"/>
    <row r="7669" s="16" customFormat="1" x14ac:dyDescent="0.2"/>
    <row r="7670" s="16" customFormat="1" x14ac:dyDescent="0.2"/>
    <row r="7671" s="16" customFormat="1" x14ac:dyDescent="0.2"/>
    <row r="7672" s="16" customFormat="1" x14ac:dyDescent="0.2"/>
    <row r="7673" s="16" customFormat="1" x14ac:dyDescent="0.2"/>
    <row r="7674" s="16" customFormat="1" x14ac:dyDescent="0.2"/>
    <row r="7675" s="16" customFormat="1" x14ac:dyDescent="0.2"/>
    <row r="7676" s="16" customFormat="1" x14ac:dyDescent="0.2"/>
    <row r="7677" s="16" customFormat="1" x14ac:dyDescent="0.2"/>
    <row r="7678" s="16" customFormat="1" x14ac:dyDescent="0.2"/>
    <row r="7679" s="16" customFormat="1" x14ac:dyDescent="0.2"/>
    <row r="7680" s="16" customFormat="1" x14ac:dyDescent="0.2"/>
    <row r="7681" s="16" customFormat="1" x14ac:dyDescent="0.2"/>
    <row r="7682" s="16" customFormat="1" x14ac:dyDescent="0.2"/>
    <row r="7683" s="16" customFormat="1" x14ac:dyDescent="0.2"/>
    <row r="7684" s="16" customFormat="1" x14ac:dyDescent="0.2"/>
    <row r="7685" s="16" customFormat="1" x14ac:dyDescent="0.2"/>
    <row r="7686" s="16" customFormat="1" x14ac:dyDescent="0.2"/>
    <row r="7687" s="16" customFormat="1" x14ac:dyDescent="0.2"/>
    <row r="7688" s="16" customFormat="1" x14ac:dyDescent="0.2"/>
    <row r="7689" s="16" customFormat="1" x14ac:dyDescent="0.2"/>
    <row r="7690" s="16" customFormat="1" x14ac:dyDescent="0.2"/>
    <row r="7691" s="16" customFormat="1" x14ac:dyDescent="0.2"/>
    <row r="7692" s="16" customFormat="1" x14ac:dyDescent="0.2"/>
    <row r="7693" s="16" customFormat="1" x14ac:dyDescent="0.2"/>
    <row r="7694" s="16" customFormat="1" x14ac:dyDescent="0.2"/>
    <row r="7695" s="16" customFormat="1" x14ac:dyDescent="0.2"/>
    <row r="7696" s="16" customFormat="1" x14ac:dyDescent="0.2"/>
    <row r="7697" s="16" customFormat="1" x14ac:dyDescent="0.2"/>
    <row r="7698" s="16" customFormat="1" x14ac:dyDescent="0.2"/>
    <row r="7699" s="16" customFormat="1" x14ac:dyDescent="0.2"/>
    <row r="7700" s="16" customFormat="1" x14ac:dyDescent="0.2"/>
    <row r="7701" s="16" customFormat="1" x14ac:dyDescent="0.2"/>
    <row r="7702" s="16" customFormat="1" x14ac:dyDescent="0.2"/>
    <row r="7703" s="16" customFormat="1" x14ac:dyDescent="0.2"/>
    <row r="7704" s="16" customFormat="1" x14ac:dyDescent="0.2"/>
    <row r="7705" s="16" customFormat="1" x14ac:dyDescent="0.2"/>
    <row r="7706" s="16" customFormat="1" x14ac:dyDescent="0.2"/>
    <row r="7707" s="16" customFormat="1" x14ac:dyDescent="0.2"/>
    <row r="7708" s="16" customFormat="1" x14ac:dyDescent="0.2"/>
    <row r="7709" s="16" customFormat="1" x14ac:dyDescent="0.2"/>
    <row r="7710" s="16" customFormat="1" x14ac:dyDescent="0.2"/>
    <row r="7711" s="16" customFormat="1" x14ac:dyDescent="0.2"/>
    <row r="7712" s="16" customFormat="1" x14ac:dyDescent="0.2"/>
    <row r="7713" s="16" customFormat="1" x14ac:dyDescent="0.2"/>
    <row r="7714" s="16" customFormat="1" x14ac:dyDescent="0.2"/>
    <row r="7715" s="16" customFormat="1" x14ac:dyDescent="0.2"/>
    <row r="7716" s="16" customFormat="1" x14ac:dyDescent="0.2"/>
    <row r="7717" s="16" customFormat="1" x14ac:dyDescent="0.2"/>
    <row r="7718" s="16" customFormat="1" x14ac:dyDescent="0.2"/>
    <row r="7719" s="16" customFormat="1" x14ac:dyDescent="0.2"/>
    <row r="7720" s="16" customFormat="1" x14ac:dyDescent="0.2"/>
    <row r="7721" s="16" customFormat="1" x14ac:dyDescent="0.2"/>
    <row r="7722" s="16" customFormat="1" x14ac:dyDescent="0.2"/>
    <row r="7723" s="16" customFormat="1" x14ac:dyDescent="0.2"/>
    <row r="7724" s="16" customFormat="1" x14ac:dyDescent="0.2"/>
    <row r="7725" s="16" customFormat="1" x14ac:dyDescent="0.2"/>
    <row r="7726" s="16" customFormat="1" x14ac:dyDescent="0.2"/>
    <row r="7727" s="16" customFormat="1" x14ac:dyDescent="0.2"/>
    <row r="7728" s="16" customFormat="1" x14ac:dyDescent="0.2"/>
    <row r="7729" s="16" customFormat="1" x14ac:dyDescent="0.2"/>
    <row r="7730" s="16" customFormat="1" x14ac:dyDescent="0.2"/>
    <row r="7731" s="16" customFormat="1" x14ac:dyDescent="0.2"/>
    <row r="7732" s="16" customFormat="1" x14ac:dyDescent="0.2"/>
    <row r="7733" s="16" customFormat="1" x14ac:dyDescent="0.2"/>
    <row r="7734" s="16" customFormat="1" x14ac:dyDescent="0.2"/>
    <row r="7735" s="16" customFormat="1" x14ac:dyDescent="0.2"/>
    <row r="7736" s="16" customFormat="1" x14ac:dyDescent="0.2"/>
    <row r="7737" s="16" customFormat="1" x14ac:dyDescent="0.2"/>
    <row r="7738" s="16" customFormat="1" x14ac:dyDescent="0.2"/>
    <row r="7739" s="16" customFormat="1" x14ac:dyDescent="0.2"/>
    <row r="7740" s="16" customFormat="1" x14ac:dyDescent="0.2"/>
    <row r="7741" s="16" customFormat="1" x14ac:dyDescent="0.2"/>
    <row r="7742" s="16" customFormat="1" x14ac:dyDescent="0.2"/>
    <row r="7743" s="16" customFormat="1" x14ac:dyDescent="0.2"/>
    <row r="7744" s="16" customFormat="1" x14ac:dyDescent="0.2"/>
    <row r="7745" s="16" customFormat="1" x14ac:dyDescent="0.2"/>
    <row r="7746" s="16" customFormat="1" x14ac:dyDescent="0.2"/>
    <row r="7747" s="16" customFormat="1" x14ac:dyDescent="0.2"/>
    <row r="7748" s="16" customFormat="1" x14ac:dyDescent="0.2"/>
    <row r="7749" s="16" customFormat="1" x14ac:dyDescent="0.2"/>
    <row r="7750" s="16" customFormat="1" x14ac:dyDescent="0.2"/>
    <row r="7751" s="16" customFormat="1" x14ac:dyDescent="0.2"/>
    <row r="7752" s="16" customFormat="1" x14ac:dyDescent="0.2"/>
    <row r="7753" s="16" customFormat="1" x14ac:dyDescent="0.2"/>
    <row r="7754" s="16" customFormat="1" x14ac:dyDescent="0.2"/>
    <row r="7755" s="16" customFormat="1" x14ac:dyDescent="0.2"/>
    <row r="7756" s="16" customFormat="1" x14ac:dyDescent="0.2"/>
    <row r="7757" s="16" customFormat="1" x14ac:dyDescent="0.2"/>
    <row r="7758" s="16" customFormat="1" x14ac:dyDescent="0.2"/>
    <row r="7759" s="16" customFormat="1" x14ac:dyDescent="0.2"/>
    <row r="7760" s="16" customFormat="1" x14ac:dyDescent="0.2"/>
    <row r="7761" s="16" customFormat="1" x14ac:dyDescent="0.2"/>
    <row r="7762" s="16" customFormat="1" x14ac:dyDescent="0.2"/>
    <row r="7763" s="16" customFormat="1" x14ac:dyDescent="0.2"/>
    <row r="7764" s="16" customFormat="1" x14ac:dyDescent="0.2"/>
    <row r="7765" s="16" customFormat="1" x14ac:dyDescent="0.2"/>
    <row r="7766" s="16" customFormat="1" x14ac:dyDescent="0.2"/>
    <row r="7767" s="16" customFormat="1" x14ac:dyDescent="0.2"/>
    <row r="7768" s="16" customFormat="1" x14ac:dyDescent="0.2"/>
    <row r="7769" s="16" customFormat="1" x14ac:dyDescent="0.2"/>
    <row r="7770" s="16" customFormat="1" x14ac:dyDescent="0.2"/>
    <row r="7771" s="16" customFormat="1" x14ac:dyDescent="0.2"/>
    <row r="7772" s="16" customFormat="1" x14ac:dyDescent="0.2"/>
    <row r="7773" s="16" customFormat="1" x14ac:dyDescent="0.2"/>
    <row r="7774" s="16" customFormat="1" x14ac:dyDescent="0.2"/>
    <row r="7775" s="16" customFormat="1" x14ac:dyDescent="0.2"/>
    <row r="7776" s="16" customFormat="1" x14ac:dyDescent="0.2"/>
    <row r="7777" s="16" customFormat="1" x14ac:dyDescent="0.2"/>
    <row r="7778" s="16" customFormat="1" x14ac:dyDescent="0.2"/>
    <row r="7779" s="16" customFormat="1" x14ac:dyDescent="0.2"/>
    <row r="7780" s="16" customFormat="1" x14ac:dyDescent="0.2"/>
    <row r="7781" s="16" customFormat="1" x14ac:dyDescent="0.2"/>
    <row r="7782" s="16" customFormat="1" x14ac:dyDescent="0.2"/>
    <row r="7783" s="16" customFormat="1" x14ac:dyDescent="0.2"/>
    <row r="7784" s="16" customFormat="1" x14ac:dyDescent="0.2"/>
    <row r="7785" s="16" customFormat="1" x14ac:dyDescent="0.2"/>
    <row r="7786" s="16" customFormat="1" x14ac:dyDescent="0.2"/>
    <row r="7787" s="16" customFormat="1" x14ac:dyDescent="0.2"/>
    <row r="7788" s="16" customFormat="1" x14ac:dyDescent="0.2"/>
    <row r="7789" s="16" customFormat="1" x14ac:dyDescent="0.2"/>
    <row r="7790" s="16" customFormat="1" x14ac:dyDescent="0.2"/>
    <row r="7791" s="16" customFormat="1" x14ac:dyDescent="0.2"/>
    <row r="7792" s="16" customFormat="1" x14ac:dyDescent="0.2"/>
    <row r="7793" s="16" customFormat="1" x14ac:dyDescent="0.2"/>
    <row r="7794" s="16" customFormat="1" x14ac:dyDescent="0.2"/>
    <row r="7795" s="16" customFormat="1" x14ac:dyDescent="0.2"/>
    <row r="7796" s="16" customFormat="1" x14ac:dyDescent="0.2"/>
    <row r="7797" s="16" customFormat="1" x14ac:dyDescent="0.2"/>
    <row r="7798" s="16" customFormat="1" x14ac:dyDescent="0.2"/>
    <row r="7799" s="16" customFormat="1" x14ac:dyDescent="0.2"/>
    <row r="7800" s="16" customFormat="1" x14ac:dyDescent="0.2"/>
    <row r="7801" s="16" customFormat="1" x14ac:dyDescent="0.2"/>
    <row r="7802" s="16" customFormat="1" x14ac:dyDescent="0.2"/>
    <row r="7803" s="16" customFormat="1" x14ac:dyDescent="0.2"/>
    <row r="7804" s="16" customFormat="1" x14ac:dyDescent="0.2"/>
    <row r="7805" s="16" customFormat="1" x14ac:dyDescent="0.2"/>
    <row r="7806" s="16" customFormat="1" x14ac:dyDescent="0.2"/>
    <row r="7807" s="16" customFormat="1" x14ac:dyDescent="0.2"/>
    <row r="7808" s="16" customFormat="1" x14ac:dyDescent="0.2"/>
    <row r="7809" s="16" customFormat="1" x14ac:dyDescent="0.2"/>
    <row r="7810" s="16" customFormat="1" x14ac:dyDescent="0.2"/>
    <row r="7811" s="16" customFormat="1" x14ac:dyDescent="0.2"/>
    <row r="7812" s="16" customFormat="1" x14ac:dyDescent="0.2"/>
    <row r="7813" s="16" customFormat="1" x14ac:dyDescent="0.2"/>
    <row r="7814" s="16" customFormat="1" x14ac:dyDescent="0.2"/>
    <row r="7815" s="16" customFormat="1" x14ac:dyDescent="0.2"/>
    <row r="7816" s="16" customFormat="1" x14ac:dyDescent="0.2"/>
    <row r="7817" s="16" customFormat="1" x14ac:dyDescent="0.2"/>
    <row r="7818" s="16" customFormat="1" x14ac:dyDescent="0.2"/>
    <row r="7819" s="16" customFormat="1" x14ac:dyDescent="0.2"/>
    <row r="7820" s="16" customFormat="1" x14ac:dyDescent="0.2"/>
    <row r="7821" s="16" customFormat="1" x14ac:dyDescent="0.2"/>
    <row r="7822" s="16" customFormat="1" x14ac:dyDescent="0.2"/>
    <row r="7823" s="16" customFormat="1" x14ac:dyDescent="0.2"/>
    <row r="7824" s="16" customFormat="1" x14ac:dyDescent="0.2"/>
    <row r="7825" s="16" customFormat="1" x14ac:dyDescent="0.2"/>
    <row r="7826" s="16" customFormat="1" x14ac:dyDescent="0.2"/>
    <row r="7827" s="16" customFormat="1" x14ac:dyDescent="0.2"/>
    <row r="7828" s="16" customFormat="1" x14ac:dyDescent="0.2"/>
    <row r="7829" s="16" customFormat="1" x14ac:dyDescent="0.2"/>
    <row r="7830" s="16" customFormat="1" x14ac:dyDescent="0.2"/>
    <row r="7831" s="16" customFormat="1" x14ac:dyDescent="0.2"/>
    <row r="7832" s="16" customFormat="1" x14ac:dyDescent="0.2"/>
    <row r="7833" s="16" customFormat="1" x14ac:dyDescent="0.2"/>
    <row r="7834" s="16" customFormat="1" x14ac:dyDescent="0.2"/>
    <row r="7835" s="16" customFormat="1" x14ac:dyDescent="0.2"/>
    <row r="7836" s="16" customFormat="1" x14ac:dyDescent="0.2"/>
    <row r="7837" s="16" customFormat="1" x14ac:dyDescent="0.2"/>
    <row r="7838" s="16" customFormat="1" x14ac:dyDescent="0.2"/>
    <row r="7839" s="16" customFormat="1" x14ac:dyDescent="0.2"/>
    <row r="7840" s="16" customFormat="1" x14ac:dyDescent="0.2"/>
    <row r="7841" s="16" customFormat="1" x14ac:dyDescent="0.2"/>
    <row r="7842" s="16" customFormat="1" x14ac:dyDescent="0.2"/>
    <row r="7843" s="16" customFormat="1" x14ac:dyDescent="0.2"/>
    <row r="7844" s="16" customFormat="1" x14ac:dyDescent="0.2"/>
    <row r="7845" s="16" customFormat="1" x14ac:dyDescent="0.2"/>
    <row r="7846" s="16" customFormat="1" x14ac:dyDescent="0.2"/>
    <row r="7847" s="16" customFormat="1" x14ac:dyDescent="0.2"/>
    <row r="7848" s="16" customFormat="1" x14ac:dyDescent="0.2"/>
    <row r="7849" s="16" customFormat="1" x14ac:dyDescent="0.2"/>
    <row r="7850" s="16" customFormat="1" x14ac:dyDescent="0.2"/>
    <row r="7851" s="16" customFormat="1" x14ac:dyDescent="0.2"/>
    <row r="7852" s="16" customFormat="1" x14ac:dyDescent="0.2"/>
    <row r="7853" s="16" customFormat="1" x14ac:dyDescent="0.2"/>
    <row r="7854" s="16" customFormat="1" x14ac:dyDescent="0.2"/>
    <row r="7855" s="16" customFormat="1" x14ac:dyDescent="0.2"/>
    <row r="7856" s="16" customFormat="1" x14ac:dyDescent="0.2"/>
    <row r="7857" s="16" customFormat="1" x14ac:dyDescent="0.2"/>
    <row r="7858" s="16" customFormat="1" x14ac:dyDescent="0.2"/>
    <row r="7859" s="16" customFormat="1" x14ac:dyDescent="0.2"/>
    <row r="7860" s="16" customFormat="1" x14ac:dyDescent="0.2"/>
    <row r="7861" s="16" customFormat="1" x14ac:dyDescent="0.2"/>
    <row r="7862" s="16" customFormat="1" x14ac:dyDescent="0.2"/>
    <row r="7863" s="16" customFormat="1" x14ac:dyDescent="0.2"/>
    <row r="7864" s="16" customFormat="1" x14ac:dyDescent="0.2"/>
    <row r="7865" s="16" customFormat="1" x14ac:dyDescent="0.2"/>
    <row r="7866" s="16" customFormat="1" x14ac:dyDescent="0.2"/>
    <row r="7867" s="16" customFormat="1" x14ac:dyDescent="0.2"/>
    <row r="7868" s="16" customFormat="1" x14ac:dyDescent="0.2"/>
    <row r="7869" s="16" customFormat="1" x14ac:dyDescent="0.2"/>
    <row r="7870" s="16" customFormat="1" x14ac:dyDescent="0.2"/>
    <row r="7871" s="16" customFormat="1" x14ac:dyDescent="0.2"/>
    <row r="7872" s="16" customFormat="1" x14ac:dyDescent="0.2"/>
    <row r="7873" s="16" customFormat="1" x14ac:dyDescent="0.2"/>
    <row r="7874" s="16" customFormat="1" x14ac:dyDescent="0.2"/>
    <row r="7875" s="16" customFormat="1" x14ac:dyDescent="0.2"/>
    <row r="7876" s="16" customFormat="1" x14ac:dyDescent="0.2"/>
    <row r="7877" s="16" customFormat="1" x14ac:dyDescent="0.2"/>
    <row r="7878" s="16" customFormat="1" x14ac:dyDescent="0.2"/>
    <row r="7879" s="16" customFormat="1" x14ac:dyDescent="0.2"/>
    <row r="7880" s="16" customFormat="1" x14ac:dyDescent="0.2"/>
    <row r="7881" s="16" customFormat="1" x14ac:dyDescent="0.2"/>
    <row r="7882" s="16" customFormat="1" x14ac:dyDescent="0.2"/>
    <row r="7883" s="16" customFormat="1" x14ac:dyDescent="0.2"/>
    <row r="7884" s="16" customFormat="1" x14ac:dyDescent="0.2"/>
    <row r="7885" s="16" customFormat="1" x14ac:dyDescent="0.2"/>
    <row r="7886" s="16" customFormat="1" x14ac:dyDescent="0.2"/>
    <row r="7887" s="16" customFormat="1" x14ac:dyDescent="0.2"/>
    <row r="7888" s="16" customFormat="1" x14ac:dyDescent="0.2"/>
    <row r="7889" s="16" customFormat="1" x14ac:dyDescent="0.2"/>
    <row r="7890" s="16" customFormat="1" x14ac:dyDescent="0.2"/>
    <row r="7891" s="16" customFormat="1" x14ac:dyDescent="0.2"/>
    <row r="7892" s="16" customFormat="1" x14ac:dyDescent="0.2"/>
    <row r="7893" s="16" customFormat="1" x14ac:dyDescent="0.2"/>
    <row r="7894" s="16" customFormat="1" x14ac:dyDescent="0.2"/>
    <row r="7895" s="16" customFormat="1" x14ac:dyDescent="0.2"/>
    <row r="7896" s="16" customFormat="1" x14ac:dyDescent="0.2"/>
    <row r="7897" s="16" customFormat="1" x14ac:dyDescent="0.2"/>
    <row r="7898" s="16" customFormat="1" x14ac:dyDescent="0.2"/>
    <row r="7899" s="16" customFormat="1" x14ac:dyDescent="0.2"/>
    <row r="7900" s="16" customFormat="1" x14ac:dyDescent="0.2"/>
    <row r="7901" s="16" customFormat="1" x14ac:dyDescent="0.2"/>
    <row r="7902" s="16" customFormat="1" x14ac:dyDescent="0.2"/>
    <row r="7903" s="16" customFormat="1" x14ac:dyDescent="0.2"/>
    <row r="7904" s="16" customFormat="1" x14ac:dyDescent="0.2"/>
    <row r="7905" s="16" customFormat="1" x14ac:dyDescent="0.2"/>
    <row r="7906" s="16" customFormat="1" x14ac:dyDescent="0.2"/>
    <row r="7907" s="16" customFormat="1" x14ac:dyDescent="0.2"/>
    <row r="7908" s="16" customFormat="1" x14ac:dyDescent="0.2"/>
    <row r="7909" s="16" customFormat="1" x14ac:dyDescent="0.2"/>
    <row r="7910" s="16" customFormat="1" x14ac:dyDescent="0.2"/>
    <row r="7911" s="16" customFormat="1" x14ac:dyDescent="0.2"/>
    <row r="7912" s="16" customFormat="1" x14ac:dyDescent="0.2"/>
    <row r="7913" s="16" customFormat="1" x14ac:dyDescent="0.2"/>
    <row r="7914" s="16" customFormat="1" x14ac:dyDescent="0.2"/>
    <row r="7915" s="16" customFormat="1" x14ac:dyDescent="0.2"/>
    <row r="7916" s="16" customFormat="1" x14ac:dyDescent="0.2"/>
    <row r="7917" s="16" customFormat="1" x14ac:dyDescent="0.2"/>
    <row r="7918" s="16" customFormat="1" x14ac:dyDescent="0.2"/>
    <row r="7919" s="16" customFormat="1" x14ac:dyDescent="0.2"/>
    <row r="7920" s="16" customFormat="1" x14ac:dyDescent="0.2"/>
    <row r="7921" s="16" customFormat="1" x14ac:dyDescent="0.2"/>
    <row r="7922" s="16" customFormat="1" x14ac:dyDescent="0.2"/>
    <row r="7923" s="16" customFormat="1" x14ac:dyDescent="0.2"/>
    <row r="7924" s="16" customFormat="1" x14ac:dyDescent="0.2"/>
    <row r="7925" s="16" customFormat="1" x14ac:dyDescent="0.2"/>
    <row r="7926" s="16" customFormat="1" x14ac:dyDescent="0.2"/>
    <row r="7927" s="16" customFormat="1" x14ac:dyDescent="0.2"/>
    <row r="7928" s="16" customFormat="1" x14ac:dyDescent="0.2"/>
    <row r="7929" s="16" customFormat="1" x14ac:dyDescent="0.2"/>
    <row r="7930" s="16" customFormat="1" x14ac:dyDescent="0.2"/>
    <row r="7931" s="16" customFormat="1" x14ac:dyDescent="0.2"/>
    <row r="7932" s="16" customFormat="1" x14ac:dyDescent="0.2"/>
    <row r="7933" s="16" customFormat="1" x14ac:dyDescent="0.2"/>
    <row r="7934" s="16" customFormat="1" x14ac:dyDescent="0.2"/>
    <row r="7935" s="16" customFormat="1" x14ac:dyDescent="0.2"/>
    <row r="7936" s="16" customFormat="1" x14ac:dyDescent="0.2"/>
    <row r="7937" s="16" customFormat="1" x14ac:dyDescent="0.2"/>
    <row r="7938" s="16" customFormat="1" x14ac:dyDescent="0.2"/>
    <row r="7939" s="16" customFormat="1" x14ac:dyDescent="0.2"/>
    <row r="7940" s="16" customFormat="1" x14ac:dyDescent="0.2"/>
    <row r="7941" s="16" customFormat="1" x14ac:dyDescent="0.2"/>
    <row r="7942" s="16" customFormat="1" x14ac:dyDescent="0.2"/>
    <row r="7943" s="16" customFormat="1" x14ac:dyDescent="0.2"/>
    <row r="7944" s="16" customFormat="1" x14ac:dyDescent="0.2"/>
    <row r="7945" s="16" customFormat="1" x14ac:dyDescent="0.2"/>
    <row r="7946" s="16" customFormat="1" x14ac:dyDescent="0.2"/>
    <row r="7947" s="16" customFormat="1" x14ac:dyDescent="0.2"/>
    <row r="7948" s="16" customFormat="1" x14ac:dyDescent="0.2"/>
    <row r="7949" s="16" customFormat="1" x14ac:dyDescent="0.2"/>
    <row r="7950" s="16" customFormat="1" x14ac:dyDescent="0.2"/>
    <row r="7951" s="16" customFormat="1" x14ac:dyDescent="0.2"/>
    <row r="7952" s="16" customFormat="1" x14ac:dyDescent="0.2"/>
    <row r="7953" s="16" customFormat="1" x14ac:dyDescent="0.2"/>
    <row r="7954" s="16" customFormat="1" x14ac:dyDescent="0.2"/>
    <row r="7955" s="16" customFormat="1" x14ac:dyDescent="0.2"/>
    <row r="7956" s="16" customFormat="1" x14ac:dyDescent="0.2"/>
    <row r="7957" s="16" customFormat="1" x14ac:dyDescent="0.2"/>
    <row r="7958" s="16" customFormat="1" x14ac:dyDescent="0.2"/>
    <row r="7959" s="16" customFormat="1" x14ac:dyDescent="0.2"/>
    <row r="7960" s="16" customFormat="1" x14ac:dyDescent="0.2"/>
    <row r="7961" s="16" customFormat="1" x14ac:dyDescent="0.2"/>
    <row r="7962" s="16" customFormat="1" x14ac:dyDescent="0.2"/>
    <row r="7963" s="16" customFormat="1" x14ac:dyDescent="0.2"/>
    <row r="7964" s="16" customFormat="1" x14ac:dyDescent="0.2"/>
    <row r="7965" s="16" customFormat="1" x14ac:dyDescent="0.2"/>
    <row r="7966" s="16" customFormat="1" x14ac:dyDescent="0.2"/>
    <row r="7967" s="16" customFormat="1" x14ac:dyDescent="0.2"/>
    <row r="7968" s="16" customFormat="1" x14ac:dyDescent="0.2"/>
    <row r="7969" s="16" customFormat="1" x14ac:dyDescent="0.2"/>
    <row r="7970" s="16" customFormat="1" x14ac:dyDescent="0.2"/>
    <row r="7971" s="16" customFormat="1" x14ac:dyDescent="0.2"/>
    <row r="7972" s="16" customFormat="1" x14ac:dyDescent="0.2"/>
    <row r="7973" s="16" customFormat="1" x14ac:dyDescent="0.2"/>
    <row r="7974" s="16" customFormat="1" x14ac:dyDescent="0.2"/>
    <row r="7975" s="16" customFormat="1" x14ac:dyDescent="0.2"/>
    <row r="7976" s="16" customFormat="1" x14ac:dyDescent="0.2"/>
    <row r="7977" s="16" customFormat="1" x14ac:dyDescent="0.2"/>
    <row r="7978" s="16" customFormat="1" x14ac:dyDescent="0.2"/>
    <row r="7979" s="16" customFormat="1" x14ac:dyDescent="0.2"/>
    <row r="7980" s="16" customFormat="1" x14ac:dyDescent="0.2"/>
    <row r="7981" s="16" customFormat="1" x14ac:dyDescent="0.2"/>
    <row r="7982" s="16" customFormat="1" x14ac:dyDescent="0.2"/>
    <row r="7983" s="16" customFormat="1" x14ac:dyDescent="0.2"/>
    <row r="7984" s="16" customFormat="1" x14ac:dyDescent="0.2"/>
    <row r="7985" s="16" customFormat="1" x14ac:dyDescent="0.2"/>
    <row r="7986" s="16" customFormat="1" x14ac:dyDescent="0.2"/>
    <row r="7987" s="16" customFormat="1" x14ac:dyDescent="0.2"/>
    <row r="7988" s="16" customFormat="1" x14ac:dyDescent="0.2"/>
    <row r="7989" s="16" customFormat="1" x14ac:dyDescent="0.2"/>
    <row r="7990" s="16" customFormat="1" x14ac:dyDescent="0.2"/>
    <row r="7991" s="16" customFormat="1" x14ac:dyDescent="0.2"/>
    <row r="7992" s="16" customFormat="1" x14ac:dyDescent="0.2"/>
    <row r="7993" s="16" customFormat="1" x14ac:dyDescent="0.2"/>
    <row r="7994" s="16" customFormat="1" x14ac:dyDescent="0.2"/>
    <row r="7995" s="16" customFormat="1" x14ac:dyDescent="0.2"/>
    <row r="7996" s="16" customFormat="1" x14ac:dyDescent="0.2"/>
    <row r="7997" s="16" customFormat="1" x14ac:dyDescent="0.2"/>
    <row r="7998" s="16" customFormat="1" x14ac:dyDescent="0.2"/>
    <row r="7999" s="16" customFormat="1" x14ac:dyDescent="0.2"/>
    <row r="8000" s="16" customFormat="1" x14ac:dyDescent="0.2"/>
    <row r="8001" s="16" customFormat="1" x14ac:dyDescent="0.2"/>
    <row r="8002" s="16" customFormat="1" x14ac:dyDescent="0.2"/>
    <row r="8003" s="16" customFormat="1" x14ac:dyDescent="0.2"/>
    <row r="8004" s="16" customFormat="1" x14ac:dyDescent="0.2"/>
    <row r="8005" s="16" customFormat="1" x14ac:dyDescent="0.2"/>
    <row r="8006" s="16" customFormat="1" x14ac:dyDescent="0.2"/>
    <row r="8007" s="16" customFormat="1" x14ac:dyDescent="0.2"/>
    <row r="8008" s="16" customFormat="1" x14ac:dyDescent="0.2"/>
    <row r="8009" s="16" customFormat="1" x14ac:dyDescent="0.2"/>
    <row r="8010" s="16" customFormat="1" x14ac:dyDescent="0.2"/>
    <row r="8011" s="16" customFormat="1" x14ac:dyDescent="0.2"/>
    <row r="8012" s="16" customFormat="1" x14ac:dyDescent="0.2"/>
    <row r="8013" s="16" customFormat="1" x14ac:dyDescent="0.2"/>
    <row r="8014" s="16" customFormat="1" x14ac:dyDescent="0.2"/>
    <row r="8015" s="16" customFormat="1" x14ac:dyDescent="0.2"/>
    <row r="8016" s="16" customFormat="1" x14ac:dyDescent="0.2"/>
    <row r="8017" s="16" customFormat="1" x14ac:dyDescent="0.2"/>
    <row r="8018" s="16" customFormat="1" x14ac:dyDescent="0.2"/>
    <row r="8019" s="16" customFormat="1" x14ac:dyDescent="0.2"/>
    <row r="8020" s="16" customFormat="1" x14ac:dyDescent="0.2"/>
    <row r="8021" s="16" customFormat="1" x14ac:dyDescent="0.2"/>
    <row r="8022" s="16" customFormat="1" x14ac:dyDescent="0.2"/>
    <row r="8023" s="16" customFormat="1" x14ac:dyDescent="0.2"/>
    <row r="8024" s="16" customFormat="1" x14ac:dyDescent="0.2"/>
    <row r="8025" s="16" customFormat="1" x14ac:dyDescent="0.2"/>
    <row r="8026" s="16" customFormat="1" x14ac:dyDescent="0.2"/>
    <row r="8027" s="16" customFormat="1" x14ac:dyDescent="0.2"/>
    <row r="8028" s="16" customFormat="1" x14ac:dyDescent="0.2"/>
    <row r="8029" s="16" customFormat="1" x14ac:dyDescent="0.2"/>
    <row r="8030" s="16" customFormat="1" x14ac:dyDescent="0.2"/>
    <row r="8031" s="16" customFormat="1" x14ac:dyDescent="0.2"/>
    <row r="8032" s="16" customFormat="1" x14ac:dyDescent="0.2"/>
    <row r="8033" s="16" customFormat="1" x14ac:dyDescent="0.2"/>
    <row r="8034" s="16" customFormat="1" x14ac:dyDescent="0.2"/>
    <row r="8035" s="16" customFormat="1" x14ac:dyDescent="0.2"/>
    <row r="8036" s="16" customFormat="1" x14ac:dyDescent="0.2"/>
    <row r="8037" s="16" customFormat="1" x14ac:dyDescent="0.2"/>
    <row r="8038" s="16" customFormat="1" x14ac:dyDescent="0.2"/>
    <row r="8039" s="16" customFormat="1" x14ac:dyDescent="0.2"/>
    <row r="8040" s="16" customFormat="1" x14ac:dyDescent="0.2"/>
    <row r="8041" s="16" customFormat="1" x14ac:dyDescent="0.2"/>
    <row r="8042" s="16" customFormat="1" x14ac:dyDescent="0.2"/>
    <row r="8043" s="16" customFormat="1" x14ac:dyDescent="0.2"/>
    <row r="8044" s="16" customFormat="1" x14ac:dyDescent="0.2"/>
    <row r="8045" s="16" customFormat="1" x14ac:dyDescent="0.2"/>
    <row r="8046" s="16" customFormat="1" x14ac:dyDescent="0.2"/>
    <row r="8047" s="16" customFormat="1" x14ac:dyDescent="0.2"/>
    <row r="8048" s="16" customFormat="1" x14ac:dyDescent="0.2"/>
    <row r="8049" s="16" customFormat="1" x14ac:dyDescent="0.2"/>
    <row r="8050" s="16" customFormat="1" x14ac:dyDescent="0.2"/>
    <row r="8051" s="16" customFormat="1" x14ac:dyDescent="0.2"/>
    <row r="8052" s="16" customFormat="1" x14ac:dyDescent="0.2"/>
    <row r="8053" s="16" customFormat="1" x14ac:dyDescent="0.2"/>
    <row r="8054" s="16" customFormat="1" x14ac:dyDescent="0.2"/>
    <row r="8055" s="16" customFormat="1" x14ac:dyDescent="0.2"/>
    <row r="8056" s="16" customFormat="1" x14ac:dyDescent="0.2"/>
    <row r="8057" s="16" customFormat="1" x14ac:dyDescent="0.2"/>
    <row r="8058" s="16" customFormat="1" x14ac:dyDescent="0.2"/>
    <row r="8059" s="16" customFormat="1" x14ac:dyDescent="0.2"/>
    <row r="8060" s="16" customFormat="1" x14ac:dyDescent="0.2"/>
    <row r="8061" s="16" customFormat="1" x14ac:dyDescent="0.2"/>
    <row r="8062" s="16" customFormat="1" x14ac:dyDescent="0.2"/>
    <row r="8063" s="16" customFormat="1" x14ac:dyDescent="0.2"/>
    <row r="8064" s="16" customFormat="1" x14ac:dyDescent="0.2"/>
    <row r="8065" s="16" customFormat="1" x14ac:dyDescent="0.2"/>
    <row r="8066" s="16" customFormat="1" x14ac:dyDescent="0.2"/>
    <row r="8067" s="16" customFormat="1" x14ac:dyDescent="0.2"/>
    <row r="8068" s="16" customFormat="1" x14ac:dyDescent="0.2"/>
    <row r="8069" s="16" customFormat="1" x14ac:dyDescent="0.2"/>
    <row r="8070" s="16" customFormat="1" x14ac:dyDescent="0.2"/>
    <row r="8071" s="16" customFormat="1" x14ac:dyDescent="0.2"/>
    <row r="8072" s="16" customFormat="1" x14ac:dyDescent="0.2"/>
    <row r="8073" s="16" customFormat="1" x14ac:dyDescent="0.2"/>
    <row r="8074" s="16" customFormat="1" x14ac:dyDescent="0.2"/>
    <row r="8075" s="16" customFormat="1" x14ac:dyDescent="0.2"/>
    <row r="8076" s="16" customFormat="1" x14ac:dyDescent="0.2"/>
    <row r="8077" s="16" customFormat="1" x14ac:dyDescent="0.2"/>
    <row r="8078" s="16" customFormat="1" x14ac:dyDescent="0.2"/>
    <row r="8079" s="16" customFormat="1" x14ac:dyDescent="0.2"/>
    <row r="8080" s="16" customFormat="1" x14ac:dyDescent="0.2"/>
    <row r="8081" s="16" customFormat="1" x14ac:dyDescent="0.2"/>
    <row r="8082" s="16" customFormat="1" x14ac:dyDescent="0.2"/>
    <row r="8083" s="16" customFormat="1" x14ac:dyDescent="0.2"/>
    <row r="8084" s="16" customFormat="1" x14ac:dyDescent="0.2"/>
    <row r="8085" s="16" customFormat="1" x14ac:dyDescent="0.2"/>
    <row r="8086" s="16" customFormat="1" x14ac:dyDescent="0.2"/>
    <row r="8087" s="16" customFormat="1" x14ac:dyDescent="0.2"/>
    <row r="8088" s="16" customFormat="1" x14ac:dyDescent="0.2"/>
    <row r="8089" s="16" customFormat="1" x14ac:dyDescent="0.2"/>
    <row r="8090" s="16" customFormat="1" x14ac:dyDescent="0.2"/>
    <row r="8091" s="16" customFormat="1" x14ac:dyDescent="0.2"/>
    <row r="8092" s="16" customFormat="1" x14ac:dyDescent="0.2"/>
    <row r="8093" s="16" customFormat="1" x14ac:dyDescent="0.2"/>
    <row r="8094" s="16" customFormat="1" x14ac:dyDescent="0.2"/>
    <row r="8095" s="16" customFormat="1" x14ac:dyDescent="0.2"/>
    <row r="8096" s="16" customFormat="1" x14ac:dyDescent="0.2"/>
    <row r="8097" s="16" customFormat="1" x14ac:dyDescent="0.2"/>
    <row r="8098" s="16" customFormat="1" x14ac:dyDescent="0.2"/>
    <row r="8099" s="16" customFormat="1" x14ac:dyDescent="0.2"/>
    <row r="8100" s="16" customFormat="1" x14ac:dyDescent="0.2"/>
    <row r="8101" s="16" customFormat="1" x14ac:dyDescent="0.2"/>
    <row r="8102" s="16" customFormat="1" x14ac:dyDescent="0.2"/>
    <row r="8103" s="16" customFormat="1" x14ac:dyDescent="0.2"/>
    <row r="8104" s="16" customFormat="1" x14ac:dyDescent="0.2"/>
    <row r="8105" s="16" customFormat="1" x14ac:dyDescent="0.2"/>
    <row r="8106" s="16" customFormat="1" x14ac:dyDescent="0.2"/>
    <row r="8107" s="16" customFormat="1" x14ac:dyDescent="0.2"/>
    <row r="8108" s="16" customFormat="1" x14ac:dyDescent="0.2"/>
    <row r="8109" s="16" customFormat="1" x14ac:dyDescent="0.2"/>
    <row r="8110" s="16" customFormat="1" x14ac:dyDescent="0.2"/>
    <row r="8111" s="16" customFormat="1" x14ac:dyDescent="0.2"/>
    <row r="8112" s="16" customFormat="1" x14ac:dyDescent="0.2"/>
    <row r="8113" s="16" customFormat="1" x14ac:dyDescent="0.2"/>
    <row r="8114" s="16" customFormat="1" x14ac:dyDescent="0.2"/>
    <row r="8115" s="16" customFormat="1" x14ac:dyDescent="0.2"/>
    <row r="8116" s="16" customFormat="1" x14ac:dyDescent="0.2"/>
    <row r="8117" s="16" customFormat="1" x14ac:dyDescent="0.2"/>
    <row r="8118" s="16" customFormat="1" x14ac:dyDescent="0.2"/>
    <row r="8119" s="16" customFormat="1" x14ac:dyDescent="0.2"/>
    <row r="8120" s="16" customFormat="1" x14ac:dyDescent="0.2"/>
    <row r="8121" s="16" customFormat="1" x14ac:dyDescent="0.2"/>
    <row r="8122" s="16" customFormat="1" x14ac:dyDescent="0.2"/>
    <row r="8123" s="16" customFormat="1" x14ac:dyDescent="0.2"/>
    <row r="8124" s="16" customFormat="1" x14ac:dyDescent="0.2"/>
    <row r="8125" s="16" customFormat="1" x14ac:dyDescent="0.2"/>
    <row r="8126" s="16" customFormat="1" x14ac:dyDescent="0.2"/>
    <row r="8127" s="16" customFormat="1" x14ac:dyDescent="0.2"/>
    <row r="8128" s="16" customFormat="1" x14ac:dyDescent="0.2"/>
    <row r="8129" s="16" customFormat="1" x14ac:dyDescent="0.2"/>
    <row r="8130" s="16" customFormat="1" x14ac:dyDescent="0.2"/>
    <row r="8131" s="16" customFormat="1" x14ac:dyDescent="0.2"/>
    <row r="8132" s="16" customFormat="1" x14ac:dyDescent="0.2"/>
    <row r="8133" s="16" customFormat="1" x14ac:dyDescent="0.2"/>
    <row r="8134" s="16" customFormat="1" x14ac:dyDescent="0.2"/>
    <row r="8135" s="16" customFormat="1" x14ac:dyDescent="0.2"/>
    <row r="8136" s="16" customFormat="1" x14ac:dyDescent="0.2"/>
    <row r="8137" s="16" customFormat="1" x14ac:dyDescent="0.2"/>
    <row r="8138" s="16" customFormat="1" x14ac:dyDescent="0.2"/>
    <row r="8139" s="16" customFormat="1" x14ac:dyDescent="0.2"/>
    <row r="8140" s="16" customFormat="1" x14ac:dyDescent="0.2"/>
    <row r="8141" s="16" customFormat="1" x14ac:dyDescent="0.2"/>
    <row r="8142" s="16" customFormat="1" x14ac:dyDescent="0.2"/>
    <row r="8143" s="16" customFormat="1" x14ac:dyDescent="0.2"/>
    <row r="8144" s="16" customFormat="1" x14ac:dyDescent="0.2"/>
    <row r="8145" s="16" customFormat="1" x14ac:dyDescent="0.2"/>
    <row r="8146" s="16" customFormat="1" x14ac:dyDescent="0.2"/>
    <row r="8147" s="16" customFormat="1" x14ac:dyDescent="0.2"/>
    <row r="8148" s="16" customFormat="1" x14ac:dyDescent="0.2"/>
    <row r="8149" s="16" customFormat="1" x14ac:dyDescent="0.2"/>
    <row r="8150" s="16" customFormat="1" x14ac:dyDescent="0.2"/>
    <row r="8151" s="16" customFormat="1" x14ac:dyDescent="0.2"/>
    <row r="8152" s="16" customFormat="1" x14ac:dyDescent="0.2"/>
    <row r="8153" s="16" customFormat="1" x14ac:dyDescent="0.2"/>
    <row r="8154" s="16" customFormat="1" x14ac:dyDescent="0.2"/>
    <row r="8155" s="16" customFormat="1" x14ac:dyDescent="0.2"/>
    <row r="8156" s="16" customFormat="1" x14ac:dyDescent="0.2"/>
    <row r="8157" s="16" customFormat="1" x14ac:dyDescent="0.2"/>
    <row r="8158" s="16" customFormat="1" x14ac:dyDescent="0.2"/>
    <row r="8159" s="16" customFormat="1" x14ac:dyDescent="0.2"/>
    <row r="8160" s="16" customFormat="1" x14ac:dyDescent="0.2"/>
    <row r="8161" s="16" customFormat="1" x14ac:dyDescent="0.2"/>
    <row r="8162" s="16" customFormat="1" x14ac:dyDescent="0.2"/>
    <row r="8163" s="16" customFormat="1" x14ac:dyDescent="0.2"/>
    <row r="8164" s="16" customFormat="1" x14ac:dyDescent="0.2"/>
    <row r="8165" s="16" customFormat="1" x14ac:dyDescent="0.2"/>
    <row r="8166" s="16" customFormat="1" x14ac:dyDescent="0.2"/>
    <row r="8167" s="16" customFormat="1" x14ac:dyDescent="0.2"/>
    <row r="8168" s="16" customFormat="1" x14ac:dyDescent="0.2"/>
    <row r="8169" s="16" customFormat="1" x14ac:dyDescent="0.2"/>
    <row r="8170" s="16" customFormat="1" x14ac:dyDescent="0.2"/>
    <row r="8171" s="16" customFormat="1" x14ac:dyDescent="0.2"/>
    <row r="8172" s="16" customFormat="1" x14ac:dyDescent="0.2"/>
    <row r="8173" s="16" customFormat="1" x14ac:dyDescent="0.2"/>
    <row r="8174" s="16" customFormat="1" x14ac:dyDescent="0.2"/>
    <row r="8175" s="16" customFormat="1" x14ac:dyDescent="0.2"/>
    <row r="8176" s="16" customFormat="1" x14ac:dyDescent="0.2"/>
    <row r="8177" s="16" customFormat="1" x14ac:dyDescent="0.2"/>
    <row r="8178" s="16" customFormat="1" x14ac:dyDescent="0.2"/>
    <row r="8179" s="16" customFormat="1" x14ac:dyDescent="0.2"/>
    <row r="8180" s="16" customFormat="1" x14ac:dyDescent="0.2"/>
    <row r="8181" s="16" customFormat="1" x14ac:dyDescent="0.2"/>
    <row r="8182" s="16" customFormat="1" x14ac:dyDescent="0.2"/>
    <row r="8183" s="16" customFormat="1" x14ac:dyDescent="0.2"/>
    <row r="8184" s="16" customFormat="1" x14ac:dyDescent="0.2"/>
    <row r="8185" s="16" customFormat="1" x14ac:dyDescent="0.2"/>
    <row r="8186" s="16" customFormat="1" x14ac:dyDescent="0.2"/>
    <row r="8187" s="16" customFormat="1" x14ac:dyDescent="0.2"/>
    <row r="8188" s="16" customFormat="1" x14ac:dyDescent="0.2"/>
    <row r="8189" s="16" customFormat="1" x14ac:dyDescent="0.2"/>
    <row r="8190" s="16" customFormat="1" x14ac:dyDescent="0.2"/>
    <row r="8191" s="16" customFormat="1" x14ac:dyDescent="0.2"/>
    <row r="8192" s="16" customFormat="1" x14ac:dyDescent="0.2"/>
    <row r="8193" s="16" customFormat="1" x14ac:dyDescent="0.2"/>
    <row r="8194" s="16" customFormat="1" x14ac:dyDescent="0.2"/>
    <row r="8195" s="16" customFormat="1" x14ac:dyDescent="0.2"/>
    <row r="8196" s="16" customFormat="1" x14ac:dyDescent="0.2"/>
    <row r="8197" s="16" customFormat="1" x14ac:dyDescent="0.2"/>
    <row r="8198" s="16" customFormat="1" x14ac:dyDescent="0.2"/>
    <row r="8199" s="16" customFormat="1" x14ac:dyDescent="0.2"/>
    <row r="8200" s="16" customFormat="1" x14ac:dyDescent="0.2"/>
    <row r="8201" s="16" customFormat="1" x14ac:dyDescent="0.2"/>
    <row r="8202" s="16" customFormat="1" x14ac:dyDescent="0.2"/>
    <row r="8203" s="16" customFormat="1" x14ac:dyDescent="0.2"/>
    <row r="8204" s="16" customFormat="1" x14ac:dyDescent="0.2"/>
    <row r="8205" s="16" customFormat="1" x14ac:dyDescent="0.2"/>
    <row r="8206" s="16" customFormat="1" x14ac:dyDescent="0.2"/>
    <row r="8207" s="16" customFormat="1" x14ac:dyDescent="0.2"/>
    <row r="8208" s="16" customFormat="1" x14ac:dyDescent="0.2"/>
    <row r="8209" s="16" customFormat="1" x14ac:dyDescent="0.2"/>
    <row r="8210" s="16" customFormat="1" x14ac:dyDescent="0.2"/>
    <row r="8211" s="16" customFormat="1" x14ac:dyDescent="0.2"/>
    <row r="8212" s="16" customFormat="1" x14ac:dyDescent="0.2"/>
    <row r="8213" s="16" customFormat="1" x14ac:dyDescent="0.2"/>
    <row r="8214" s="16" customFormat="1" x14ac:dyDescent="0.2"/>
    <row r="8215" s="16" customFormat="1" x14ac:dyDescent="0.2"/>
    <row r="8216" s="16" customFormat="1" x14ac:dyDescent="0.2"/>
    <row r="8217" s="16" customFormat="1" x14ac:dyDescent="0.2"/>
    <row r="8218" s="16" customFormat="1" x14ac:dyDescent="0.2"/>
    <row r="8219" s="16" customFormat="1" x14ac:dyDescent="0.2"/>
    <row r="8220" s="16" customFormat="1" x14ac:dyDescent="0.2"/>
    <row r="8221" s="16" customFormat="1" x14ac:dyDescent="0.2"/>
    <row r="8222" s="16" customFormat="1" x14ac:dyDescent="0.2"/>
    <row r="8223" s="16" customFormat="1" x14ac:dyDescent="0.2"/>
    <row r="8224" s="16" customFormat="1" x14ac:dyDescent="0.2"/>
    <row r="8225" s="16" customFormat="1" x14ac:dyDescent="0.2"/>
    <row r="8226" s="16" customFormat="1" x14ac:dyDescent="0.2"/>
    <row r="8227" s="16" customFormat="1" x14ac:dyDescent="0.2"/>
    <row r="8228" s="16" customFormat="1" x14ac:dyDescent="0.2"/>
    <row r="8229" s="16" customFormat="1" x14ac:dyDescent="0.2"/>
    <row r="8230" s="16" customFormat="1" x14ac:dyDescent="0.2"/>
    <row r="8231" s="16" customFormat="1" x14ac:dyDescent="0.2"/>
    <row r="8232" s="16" customFormat="1" x14ac:dyDescent="0.2"/>
    <row r="8233" s="16" customFormat="1" x14ac:dyDescent="0.2"/>
    <row r="8234" s="16" customFormat="1" x14ac:dyDescent="0.2"/>
    <row r="8235" s="16" customFormat="1" x14ac:dyDescent="0.2"/>
    <row r="8236" s="16" customFormat="1" x14ac:dyDescent="0.2"/>
    <row r="8237" s="16" customFormat="1" x14ac:dyDescent="0.2"/>
    <row r="8238" s="16" customFormat="1" x14ac:dyDescent="0.2"/>
    <row r="8239" s="16" customFormat="1" x14ac:dyDescent="0.2"/>
    <row r="8240" s="16" customFormat="1" x14ac:dyDescent="0.2"/>
    <row r="8241" s="16" customFormat="1" x14ac:dyDescent="0.2"/>
    <row r="8242" s="16" customFormat="1" x14ac:dyDescent="0.2"/>
    <row r="8243" s="16" customFormat="1" x14ac:dyDescent="0.2"/>
    <row r="8244" s="16" customFormat="1" x14ac:dyDescent="0.2"/>
    <row r="8245" s="16" customFormat="1" x14ac:dyDescent="0.2"/>
    <row r="8246" s="16" customFormat="1" x14ac:dyDescent="0.2"/>
    <row r="8247" s="16" customFormat="1" x14ac:dyDescent="0.2"/>
    <row r="8248" s="16" customFormat="1" x14ac:dyDescent="0.2"/>
    <row r="8249" s="16" customFormat="1" x14ac:dyDescent="0.2"/>
    <row r="8250" s="16" customFormat="1" x14ac:dyDescent="0.2"/>
    <row r="8251" s="16" customFormat="1" x14ac:dyDescent="0.2"/>
    <row r="8252" s="16" customFormat="1" x14ac:dyDescent="0.2"/>
    <row r="8253" s="16" customFormat="1" x14ac:dyDescent="0.2"/>
    <row r="8254" s="16" customFormat="1" x14ac:dyDescent="0.2"/>
    <row r="8255" s="16" customFormat="1" x14ac:dyDescent="0.2"/>
    <row r="8256" s="16" customFormat="1" x14ac:dyDescent="0.2"/>
    <row r="8257" s="16" customFormat="1" x14ac:dyDescent="0.2"/>
    <row r="8258" s="16" customFormat="1" x14ac:dyDescent="0.2"/>
    <row r="8259" s="16" customFormat="1" x14ac:dyDescent="0.2"/>
    <row r="8260" s="16" customFormat="1" x14ac:dyDescent="0.2"/>
    <row r="8261" s="16" customFormat="1" x14ac:dyDescent="0.2"/>
    <row r="8262" s="16" customFormat="1" x14ac:dyDescent="0.2"/>
    <row r="8263" s="16" customFormat="1" x14ac:dyDescent="0.2"/>
    <row r="8264" s="16" customFormat="1" x14ac:dyDescent="0.2"/>
    <row r="8265" s="16" customFormat="1" x14ac:dyDescent="0.2"/>
    <row r="8266" s="16" customFormat="1" x14ac:dyDescent="0.2"/>
    <row r="8267" s="16" customFormat="1" x14ac:dyDescent="0.2"/>
    <row r="8268" s="16" customFormat="1" x14ac:dyDescent="0.2"/>
    <row r="8269" s="16" customFormat="1" x14ac:dyDescent="0.2"/>
    <row r="8270" s="16" customFormat="1" x14ac:dyDescent="0.2"/>
    <row r="8271" s="16" customFormat="1" x14ac:dyDescent="0.2"/>
    <row r="8272" s="16" customFormat="1" x14ac:dyDescent="0.2"/>
    <row r="8273" s="16" customFormat="1" x14ac:dyDescent="0.2"/>
    <row r="8274" s="16" customFormat="1" x14ac:dyDescent="0.2"/>
    <row r="8275" s="16" customFormat="1" x14ac:dyDescent="0.2"/>
    <row r="8276" s="16" customFormat="1" x14ac:dyDescent="0.2"/>
    <row r="8277" s="16" customFormat="1" x14ac:dyDescent="0.2"/>
    <row r="8278" s="16" customFormat="1" x14ac:dyDescent="0.2"/>
    <row r="8279" s="16" customFormat="1" x14ac:dyDescent="0.2"/>
    <row r="8280" s="16" customFormat="1" x14ac:dyDescent="0.2"/>
    <row r="8281" s="16" customFormat="1" x14ac:dyDescent="0.2"/>
    <row r="8282" s="16" customFormat="1" x14ac:dyDescent="0.2"/>
    <row r="8283" s="16" customFormat="1" x14ac:dyDescent="0.2"/>
    <row r="8284" s="16" customFormat="1" x14ac:dyDescent="0.2"/>
    <row r="8285" s="16" customFormat="1" x14ac:dyDescent="0.2"/>
    <row r="8286" s="16" customFormat="1" x14ac:dyDescent="0.2"/>
    <row r="8287" s="16" customFormat="1" x14ac:dyDescent="0.2"/>
    <row r="8288" s="16" customFormat="1" x14ac:dyDescent="0.2"/>
    <row r="8289" s="16" customFormat="1" x14ac:dyDescent="0.2"/>
    <row r="8290" s="16" customFormat="1" x14ac:dyDescent="0.2"/>
    <row r="8291" s="16" customFormat="1" x14ac:dyDescent="0.2"/>
    <row r="8292" s="16" customFormat="1" x14ac:dyDescent="0.2"/>
    <row r="8293" s="16" customFormat="1" x14ac:dyDescent="0.2"/>
    <row r="8294" s="16" customFormat="1" x14ac:dyDescent="0.2"/>
    <row r="8295" s="16" customFormat="1" x14ac:dyDescent="0.2"/>
    <row r="8296" s="16" customFormat="1" x14ac:dyDescent="0.2"/>
    <row r="8297" s="16" customFormat="1" x14ac:dyDescent="0.2"/>
    <row r="8298" s="16" customFormat="1" x14ac:dyDescent="0.2"/>
    <row r="8299" s="16" customFormat="1" x14ac:dyDescent="0.2"/>
    <row r="8300" s="16" customFormat="1" x14ac:dyDescent="0.2"/>
    <row r="8301" s="16" customFormat="1" x14ac:dyDescent="0.2"/>
    <row r="8302" s="16" customFormat="1" x14ac:dyDescent="0.2"/>
    <row r="8303" s="16" customFormat="1" x14ac:dyDescent="0.2"/>
    <row r="8304" s="16" customFormat="1" x14ac:dyDescent="0.2"/>
    <row r="8305" s="16" customFormat="1" x14ac:dyDescent="0.2"/>
    <row r="8306" s="16" customFormat="1" x14ac:dyDescent="0.2"/>
    <row r="8307" s="16" customFormat="1" x14ac:dyDescent="0.2"/>
    <row r="8308" s="16" customFormat="1" x14ac:dyDescent="0.2"/>
    <row r="8309" s="16" customFormat="1" x14ac:dyDescent="0.2"/>
    <row r="8310" s="16" customFormat="1" x14ac:dyDescent="0.2"/>
    <row r="8311" s="16" customFormat="1" x14ac:dyDescent="0.2"/>
    <row r="8312" s="16" customFormat="1" x14ac:dyDescent="0.2"/>
    <row r="8313" s="16" customFormat="1" x14ac:dyDescent="0.2"/>
    <row r="8314" s="16" customFormat="1" x14ac:dyDescent="0.2"/>
    <row r="8315" s="16" customFormat="1" x14ac:dyDescent="0.2"/>
    <row r="8316" s="16" customFormat="1" x14ac:dyDescent="0.2"/>
    <row r="8317" s="16" customFormat="1" x14ac:dyDescent="0.2"/>
    <row r="8318" s="16" customFormat="1" x14ac:dyDescent="0.2"/>
    <row r="8319" s="16" customFormat="1" x14ac:dyDescent="0.2"/>
    <row r="8320" s="16" customFormat="1" x14ac:dyDescent="0.2"/>
    <row r="8321" s="16" customFormat="1" x14ac:dyDescent="0.2"/>
    <row r="8322" s="16" customFormat="1" x14ac:dyDescent="0.2"/>
    <row r="8323" s="16" customFormat="1" x14ac:dyDescent="0.2"/>
    <row r="8324" s="16" customFormat="1" x14ac:dyDescent="0.2"/>
    <row r="8325" s="16" customFormat="1" x14ac:dyDescent="0.2"/>
    <row r="8326" s="16" customFormat="1" x14ac:dyDescent="0.2"/>
    <row r="8327" s="16" customFormat="1" x14ac:dyDescent="0.2"/>
    <row r="8328" s="16" customFormat="1" x14ac:dyDescent="0.2"/>
    <row r="8329" s="16" customFormat="1" x14ac:dyDescent="0.2"/>
    <row r="8330" s="16" customFormat="1" x14ac:dyDescent="0.2"/>
    <row r="8331" s="16" customFormat="1" x14ac:dyDescent="0.2"/>
    <row r="8332" s="16" customFormat="1" x14ac:dyDescent="0.2"/>
    <row r="8333" s="16" customFormat="1" x14ac:dyDescent="0.2"/>
    <row r="8334" s="16" customFormat="1" x14ac:dyDescent="0.2"/>
    <row r="8335" s="16" customFormat="1" x14ac:dyDescent="0.2"/>
    <row r="8336" s="16" customFormat="1" x14ac:dyDescent="0.2"/>
    <row r="8337" s="16" customFormat="1" x14ac:dyDescent="0.2"/>
    <row r="8338" s="16" customFormat="1" x14ac:dyDescent="0.2"/>
    <row r="8339" s="16" customFormat="1" x14ac:dyDescent="0.2"/>
    <row r="8340" s="16" customFormat="1" x14ac:dyDescent="0.2"/>
    <row r="8341" s="16" customFormat="1" x14ac:dyDescent="0.2"/>
    <row r="8342" s="16" customFormat="1" x14ac:dyDescent="0.2"/>
    <row r="8343" s="16" customFormat="1" x14ac:dyDescent="0.2"/>
    <row r="8344" s="16" customFormat="1" x14ac:dyDescent="0.2"/>
    <row r="8345" s="16" customFormat="1" x14ac:dyDescent="0.2"/>
    <row r="8346" s="16" customFormat="1" x14ac:dyDescent="0.2"/>
    <row r="8347" s="16" customFormat="1" x14ac:dyDescent="0.2"/>
    <row r="8348" s="16" customFormat="1" x14ac:dyDescent="0.2"/>
    <row r="8349" s="16" customFormat="1" x14ac:dyDescent="0.2"/>
    <row r="8350" s="16" customFormat="1" x14ac:dyDescent="0.2"/>
    <row r="8351" s="16" customFormat="1" x14ac:dyDescent="0.2"/>
    <row r="8352" s="16" customFormat="1" x14ac:dyDescent="0.2"/>
    <row r="8353" s="16" customFormat="1" x14ac:dyDescent="0.2"/>
    <row r="8354" s="16" customFormat="1" x14ac:dyDescent="0.2"/>
    <row r="8355" s="16" customFormat="1" x14ac:dyDescent="0.2"/>
    <row r="8356" s="16" customFormat="1" x14ac:dyDescent="0.2"/>
    <row r="8357" s="16" customFormat="1" x14ac:dyDescent="0.2"/>
    <row r="8358" s="16" customFormat="1" x14ac:dyDescent="0.2"/>
    <row r="8359" s="16" customFormat="1" x14ac:dyDescent="0.2"/>
    <row r="8360" s="16" customFormat="1" x14ac:dyDescent="0.2"/>
    <row r="8361" s="16" customFormat="1" x14ac:dyDescent="0.2"/>
    <row r="8362" s="16" customFormat="1" x14ac:dyDescent="0.2"/>
    <row r="8363" s="16" customFormat="1" x14ac:dyDescent="0.2"/>
    <row r="8364" s="16" customFormat="1" x14ac:dyDescent="0.2"/>
    <row r="8365" s="16" customFormat="1" x14ac:dyDescent="0.2"/>
    <row r="8366" s="16" customFormat="1" x14ac:dyDescent="0.2"/>
    <row r="8367" s="16" customFormat="1" x14ac:dyDescent="0.2"/>
    <row r="8368" s="16" customFormat="1" x14ac:dyDescent="0.2"/>
    <row r="8369" s="16" customFormat="1" x14ac:dyDescent="0.2"/>
    <row r="8370" s="16" customFormat="1" x14ac:dyDescent="0.2"/>
    <row r="8371" s="16" customFormat="1" x14ac:dyDescent="0.2"/>
    <row r="8372" s="16" customFormat="1" x14ac:dyDescent="0.2"/>
    <row r="8373" s="16" customFormat="1" x14ac:dyDescent="0.2"/>
    <row r="8374" s="16" customFormat="1" x14ac:dyDescent="0.2"/>
    <row r="8375" s="16" customFormat="1" x14ac:dyDescent="0.2"/>
    <row r="8376" s="16" customFormat="1" x14ac:dyDescent="0.2"/>
    <row r="8377" s="16" customFormat="1" x14ac:dyDescent="0.2"/>
    <row r="8378" s="16" customFormat="1" x14ac:dyDescent="0.2"/>
    <row r="8379" s="16" customFormat="1" x14ac:dyDescent="0.2"/>
    <row r="8380" s="16" customFormat="1" x14ac:dyDescent="0.2"/>
    <row r="8381" s="16" customFormat="1" x14ac:dyDescent="0.2"/>
    <row r="8382" s="16" customFormat="1" x14ac:dyDescent="0.2"/>
    <row r="8383" s="16" customFormat="1" x14ac:dyDescent="0.2"/>
    <row r="8384" s="16" customFormat="1" x14ac:dyDescent="0.2"/>
    <row r="8385" s="16" customFormat="1" x14ac:dyDescent="0.2"/>
    <row r="8386" s="16" customFormat="1" x14ac:dyDescent="0.2"/>
    <row r="8387" s="16" customFormat="1" x14ac:dyDescent="0.2"/>
    <row r="8388" s="16" customFormat="1" x14ac:dyDescent="0.2"/>
    <row r="8389" s="16" customFormat="1" x14ac:dyDescent="0.2"/>
    <row r="8390" s="16" customFormat="1" x14ac:dyDescent="0.2"/>
    <row r="8391" s="16" customFormat="1" x14ac:dyDescent="0.2"/>
    <row r="8392" s="16" customFormat="1" x14ac:dyDescent="0.2"/>
    <row r="8393" s="16" customFormat="1" x14ac:dyDescent="0.2"/>
    <row r="8394" s="16" customFormat="1" x14ac:dyDescent="0.2"/>
    <row r="8395" s="16" customFormat="1" x14ac:dyDescent="0.2"/>
    <row r="8396" s="16" customFormat="1" x14ac:dyDescent="0.2"/>
    <row r="8397" s="16" customFormat="1" x14ac:dyDescent="0.2"/>
    <row r="8398" s="16" customFormat="1" x14ac:dyDescent="0.2"/>
    <row r="8399" s="16" customFormat="1" x14ac:dyDescent="0.2"/>
    <row r="8400" s="16" customFormat="1" x14ac:dyDescent="0.2"/>
    <row r="8401" s="16" customFormat="1" x14ac:dyDescent="0.2"/>
    <row r="8402" s="16" customFormat="1" x14ac:dyDescent="0.2"/>
    <row r="8403" s="16" customFormat="1" x14ac:dyDescent="0.2"/>
    <row r="8404" s="16" customFormat="1" x14ac:dyDescent="0.2"/>
    <row r="8405" s="16" customFormat="1" x14ac:dyDescent="0.2"/>
    <row r="8406" s="16" customFormat="1" x14ac:dyDescent="0.2"/>
    <row r="8407" s="16" customFormat="1" x14ac:dyDescent="0.2"/>
    <row r="8408" s="16" customFormat="1" x14ac:dyDescent="0.2"/>
    <row r="8409" s="16" customFormat="1" x14ac:dyDescent="0.2"/>
    <row r="8410" s="16" customFormat="1" x14ac:dyDescent="0.2"/>
    <row r="8411" s="16" customFormat="1" x14ac:dyDescent="0.2"/>
    <row r="8412" s="16" customFormat="1" x14ac:dyDescent="0.2"/>
    <row r="8413" s="16" customFormat="1" x14ac:dyDescent="0.2"/>
    <row r="8414" s="16" customFormat="1" x14ac:dyDescent="0.2"/>
    <row r="8415" s="16" customFormat="1" x14ac:dyDescent="0.2"/>
    <row r="8416" s="16" customFormat="1" x14ac:dyDescent="0.2"/>
    <row r="8417" s="16" customFormat="1" x14ac:dyDescent="0.2"/>
    <row r="8418" s="16" customFormat="1" x14ac:dyDescent="0.2"/>
    <row r="8419" s="16" customFormat="1" x14ac:dyDescent="0.2"/>
    <row r="8420" s="16" customFormat="1" x14ac:dyDescent="0.2"/>
    <row r="8421" s="16" customFormat="1" x14ac:dyDescent="0.2"/>
    <row r="8422" s="16" customFormat="1" x14ac:dyDescent="0.2"/>
    <row r="8423" s="16" customFormat="1" x14ac:dyDescent="0.2"/>
    <row r="8424" s="16" customFormat="1" x14ac:dyDescent="0.2"/>
    <row r="8425" s="16" customFormat="1" x14ac:dyDescent="0.2"/>
    <row r="8426" s="16" customFormat="1" x14ac:dyDescent="0.2"/>
    <row r="8427" s="16" customFormat="1" x14ac:dyDescent="0.2"/>
    <row r="8428" s="16" customFormat="1" x14ac:dyDescent="0.2"/>
    <row r="8429" s="16" customFormat="1" x14ac:dyDescent="0.2"/>
    <row r="8430" s="16" customFormat="1" x14ac:dyDescent="0.2"/>
    <row r="8431" s="16" customFormat="1" x14ac:dyDescent="0.2"/>
    <row r="8432" s="16" customFormat="1" x14ac:dyDescent="0.2"/>
    <row r="8433" s="16" customFormat="1" x14ac:dyDescent="0.2"/>
    <row r="8434" s="16" customFormat="1" x14ac:dyDescent="0.2"/>
    <row r="8435" s="16" customFormat="1" x14ac:dyDescent="0.2"/>
    <row r="8436" s="16" customFormat="1" x14ac:dyDescent="0.2"/>
    <row r="8437" s="16" customFormat="1" x14ac:dyDescent="0.2"/>
    <row r="8438" s="16" customFormat="1" x14ac:dyDescent="0.2"/>
    <row r="8439" s="16" customFormat="1" x14ac:dyDescent="0.2"/>
    <row r="8440" s="16" customFormat="1" x14ac:dyDescent="0.2"/>
    <row r="8441" s="16" customFormat="1" x14ac:dyDescent="0.2"/>
    <row r="8442" s="16" customFormat="1" x14ac:dyDescent="0.2"/>
    <row r="8443" s="16" customFormat="1" x14ac:dyDescent="0.2"/>
    <row r="8444" s="16" customFormat="1" x14ac:dyDescent="0.2"/>
    <row r="8445" s="16" customFormat="1" x14ac:dyDescent="0.2"/>
    <row r="8446" s="16" customFormat="1" x14ac:dyDescent="0.2"/>
    <row r="8447" s="16" customFormat="1" x14ac:dyDescent="0.2"/>
    <row r="8448" s="16" customFormat="1" x14ac:dyDescent="0.2"/>
    <row r="8449" s="16" customFormat="1" x14ac:dyDescent="0.2"/>
    <row r="8450" s="16" customFormat="1" x14ac:dyDescent="0.2"/>
    <row r="8451" s="16" customFormat="1" x14ac:dyDescent="0.2"/>
    <row r="8452" s="16" customFormat="1" x14ac:dyDescent="0.2"/>
    <row r="8453" s="16" customFormat="1" x14ac:dyDescent="0.2"/>
    <row r="8454" s="16" customFormat="1" x14ac:dyDescent="0.2"/>
    <row r="8455" s="16" customFormat="1" x14ac:dyDescent="0.2"/>
    <row r="8456" s="16" customFormat="1" x14ac:dyDescent="0.2"/>
    <row r="8457" s="16" customFormat="1" x14ac:dyDescent="0.2"/>
    <row r="8458" s="16" customFormat="1" x14ac:dyDescent="0.2"/>
    <row r="8459" s="16" customFormat="1" x14ac:dyDescent="0.2"/>
    <row r="8460" s="16" customFormat="1" x14ac:dyDescent="0.2"/>
    <row r="8461" s="16" customFormat="1" x14ac:dyDescent="0.2"/>
    <row r="8462" s="16" customFormat="1" x14ac:dyDescent="0.2"/>
    <row r="8463" s="16" customFormat="1" x14ac:dyDescent="0.2"/>
    <row r="8464" s="16" customFormat="1" x14ac:dyDescent="0.2"/>
    <row r="8465" s="16" customFormat="1" x14ac:dyDescent="0.2"/>
    <row r="8466" s="16" customFormat="1" x14ac:dyDescent="0.2"/>
    <row r="8467" s="16" customFormat="1" x14ac:dyDescent="0.2"/>
    <row r="8468" s="16" customFormat="1" x14ac:dyDescent="0.2"/>
    <row r="8469" s="16" customFormat="1" x14ac:dyDescent="0.2"/>
    <row r="8470" s="16" customFormat="1" x14ac:dyDescent="0.2"/>
    <row r="8471" s="16" customFormat="1" x14ac:dyDescent="0.2"/>
    <row r="8472" s="16" customFormat="1" x14ac:dyDescent="0.2"/>
    <row r="8473" s="16" customFormat="1" x14ac:dyDescent="0.2"/>
    <row r="8474" s="16" customFormat="1" x14ac:dyDescent="0.2"/>
    <row r="8475" s="16" customFormat="1" x14ac:dyDescent="0.2"/>
    <row r="8476" s="16" customFormat="1" x14ac:dyDescent="0.2"/>
    <row r="8477" s="16" customFormat="1" x14ac:dyDescent="0.2"/>
    <row r="8478" s="16" customFormat="1" x14ac:dyDescent="0.2"/>
    <row r="8479" s="16" customFormat="1" x14ac:dyDescent="0.2"/>
    <row r="8480" s="16" customFormat="1" x14ac:dyDescent="0.2"/>
    <row r="8481" s="16" customFormat="1" x14ac:dyDescent="0.2"/>
    <row r="8482" s="16" customFormat="1" x14ac:dyDescent="0.2"/>
    <row r="8483" s="16" customFormat="1" x14ac:dyDescent="0.2"/>
    <row r="8484" s="16" customFormat="1" x14ac:dyDescent="0.2"/>
    <row r="8485" s="16" customFormat="1" x14ac:dyDescent="0.2"/>
    <row r="8486" s="16" customFormat="1" x14ac:dyDescent="0.2"/>
    <row r="8487" s="16" customFormat="1" x14ac:dyDescent="0.2"/>
    <row r="8488" s="16" customFormat="1" x14ac:dyDescent="0.2"/>
    <row r="8489" s="16" customFormat="1" x14ac:dyDescent="0.2"/>
    <row r="8490" s="16" customFormat="1" x14ac:dyDescent="0.2"/>
    <row r="8491" s="16" customFormat="1" x14ac:dyDescent="0.2"/>
    <row r="8492" s="16" customFormat="1" x14ac:dyDescent="0.2"/>
    <row r="8493" s="16" customFormat="1" x14ac:dyDescent="0.2"/>
    <row r="8494" s="16" customFormat="1" x14ac:dyDescent="0.2"/>
    <row r="8495" s="16" customFormat="1" x14ac:dyDescent="0.2"/>
    <row r="8496" s="16" customFormat="1" x14ac:dyDescent="0.2"/>
    <row r="8497" s="16" customFormat="1" x14ac:dyDescent="0.2"/>
    <row r="8498" s="16" customFormat="1" x14ac:dyDescent="0.2"/>
    <row r="8499" s="16" customFormat="1" x14ac:dyDescent="0.2"/>
    <row r="8500" s="16" customFormat="1" x14ac:dyDescent="0.2"/>
    <row r="8501" s="16" customFormat="1" x14ac:dyDescent="0.2"/>
    <row r="8502" s="16" customFormat="1" x14ac:dyDescent="0.2"/>
    <row r="8503" s="16" customFormat="1" x14ac:dyDescent="0.2"/>
    <row r="8504" s="16" customFormat="1" x14ac:dyDescent="0.2"/>
    <row r="8505" s="16" customFormat="1" x14ac:dyDescent="0.2"/>
    <row r="8506" s="16" customFormat="1" x14ac:dyDescent="0.2"/>
    <row r="8507" s="16" customFormat="1" x14ac:dyDescent="0.2"/>
    <row r="8508" s="16" customFormat="1" x14ac:dyDescent="0.2"/>
    <row r="8509" s="16" customFormat="1" x14ac:dyDescent="0.2"/>
    <row r="8510" s="16" customFormat="1" x14ac:dyDescent="0.2"/>
    <row r="8511" s="16" customFormat="1" x14ac:dyDescent="0.2"/>
    <row r="8512" s="16" customFormat="1" x14ac:dyDescent="0.2"/>
    <row r="8513" s="16" customFormat="1" x14ac:dyDescent="0.2"/>
    <row r="8514" s="16" customFormat="1" x14ac:dyDescent="0.2"/>
    <row r="8515" s="16" customFormat="1" x14ac:dyDescent="0.2"/>
    <row r="8516" s="16" customFormat="1" x14ac:dyDescent="0.2"/>
    <row r="8517" s="16" customFormat="1" x14ac:dyDescent="0.2"/>
    <row r="8518" s="16" customFormat="1" x14ac:dyDescent="0.2"/>
    <row r="8519" s="16" customFormat="1" x14ac:dyDescent="0.2"/>
    <row r="8520" s="16" customFormat="1" x14ac:dyDescent="0.2"/>
    <row r="8521" s="16" customFormat="1" x14ac:dyDescent="0.2"/>
    <row r="8522" s="16" customFormat="1" x14ac:dyDescent="0.2"/>
    <row r="8523" s="16" customFormat="1" x14ac:dyDescent="0.2"/>
    <row r="8524" s="16" customFormat="1" x14ac:dyDescent="0.2"/>
    <row r="8525" s="16" customFormat="1" x14ac:dyDescent="0.2"/>
    <row r="8526" s="16" customFormat="1" x14ac:dyDescent="0.2"/>
    <row r="8527" s="16" customFormat="1" x14ac:dyDescent="0.2"/>
    <row r="8528" s="16" customFormat="1" x14ac:dyDescent="0.2"/>
    <row r="8529" s="16" customFormat="1" x14ac:dyDescent="0.2"/>
    <row r="8530" s="16" customFormat="1" x14ac:dyDescent="0.2"/>
    <row r="8531" s="16" customFormat="1" x14ac:dyDescent="0.2"/>
    <row r="8532" s="16" customFormat="1" x14ac:dyDescent="0.2"/>
    <row r="8533" s="16" customFormat="1" x14ac:dyDescent="0.2"/>
    <row r="8534" s="16" customFormat="1" x14ac:dyDescent="0.2"/>
    <row r="8535" s="16" customFormat="1" x14ac:dyDescent="0.2"/>
    <row r="8536" s="16" customFormat="1" x14ac:dyDescent="0.2"/>
    <row r="8537" s="16" customFormat="1" x14ac:dyDescent="0.2"/>
    <row r="8538" s="16" customFormat="1" x14ac:dyDescent="0.2"/>
    <row r="8539" s="16" customFormat="1" x14ac:dyDescent="0.2"/>
    <row r="8540" s="16" customFormat="1" x14ac:dyDescent="0.2"/>
    <row r="8541" s="16" customFormat="1" x14ac:dyDescent="0.2"/>
    <row r="8542" s="16" customFormat="1" x14ac:dyDescent="0.2"/>
    <row r="8543" s="16" customFormat="1" x14ac:dyDescent="0.2"/>
    <row r="8544" s="16" customFormat="1" x14ac:dyDescent="0.2"/>
    <row r="8545" s="16" customFormat="1" x14ac:dyDescent="0.2"/>
    <row r="8546" s="16" customFormat="1" x14ac:dyDescent="0.2"/>
    <row r="8547" s="16" customFormat="1" x14ac:dyDescent="0.2"/>
    <row r="8548" s="16" customFormat="1" x14ac:dyDescent="0.2"/>
    <row r="8549" s="16" customFormat="1" x14ac:dyDescent="0.2"/>
    <row r="8550" s="16" customFormat="1" x14ac:dyDescent="0.2"/>
    <row r="8551" s="16" customFormat="1" x14ac:dyDescent="0.2"/>
    <row r="8552" s="16" customFormat="1" x14ac:dyDescent="0.2"/>
    <row r="8553" s="16" customFormat="1" x14ac:dyDescent="0.2"/>
    <row r="8554" s="16" customFormat="1" x14ac:dyDescent="0.2"/>
    <row r="8555" s="16" customFormat="1" x14ac:dyDescent="0.2"/>
    <row r="8556" s="16" customFormat="1" x14ac:dyDescent="0.2"/>
    <row r="8557" s="16" customFormat="1" x14ac:dyDescent="0.2"/>
    <row r="8558" s="16" customFormat="1" x14ac:dyDescent="0.2"/>
    <row r="8559" s="16" customFormat="1" x14ac:dyDescent="0.2"/>
    <row r="8560" s="16" customFormat="1" x14ac:dyDescent="0.2"/>
    <row r="8561" s="16" customFormat="1" x14ac:dyDescent="0.2"/>
    <row r="8562" s="16" customFormat="1" x14ac:dyDescent="0.2"/>
    <row r="8563" s="16" customFormat="1" x14ac:dyDescent="0.2"/>
    <row r="8564" s="16" customFormat="1" x14ac:dyDescent="0.2"/>
    <row r="8565" s="16" customFormat="1" x14ac:dyDescent="0.2"/>
    <row r="8566" s="16" customFormat="1" x14ac:dyDescent="0.2"/>
    <row r="8567" s="16" customFormat="1" x14ac:dyDescent="0.2"/>
    <row r="8568" s="16" customFormat="1" x14ac:dyDescent="0.2"/>
    <row r="8569" s="16" customFormat="1" x14ac:dyDescent="0.2"/>
    <row r="8570" s="16" customFormat="1" x14ac:dyDescent="0.2"/>
    <row r="8571" s="16" customFormat="1" x14ac:dyDescent="0.2"/>
    <row r="8572" s="16" customFormat="1" x14ac:dyDescent="0.2"/>
    <row r="8573" s="16" customFormat="1" x14ac:dyDescent="0.2"/>
    <row r="8574" s="16" customFormat="1" x14ac:dyDescent="0.2"/>
    <row r="8575" s="16" customFormat="1" x14ac:dyDescent="0.2"/>
    <row r="8576" s="16" customFormat="1" x14ac:dyDescent="0.2"/>
    <row r="8577" s="16" customFormat="1" x14ac:dyDescent="0.2"/>
    <row r="8578" s="16" customFormat="1" x14ac:dyDescent="0.2"/>
    <row r="8579" s="16" customFormat="1" x14ac:dyDescent="0.2"/>
    <row r="8580" s="16" customFormat="1" x14ac:dyDescent="0.2"/>
    <row r="8581" s="16" customFormat="1" x14ac:dyDescent="0.2"/>
    <row r="8582" s="16" customFormat="1" x14ac:dyDescent="0.2"/>
    <row r="8583" s="16" customFormat="1" x14ac:dyDescent="0.2"/>
    <row r="8584" s="16" customFormat="1" x14ac:dyDescent="0.2"/>
    <row r="8585" s="16" customFormat="1" x14ac:dyDescent="0.2"/>
    <row r="8586" s="16" customFormat="1" x14ac:dyDescent="0.2"/>
    <row r="8587" s="16" customFormat="1" x14ac:dyDescent="0.2"/>
    <row r="8588" s="16" customFormat="1" x14ac:dyDescent="0.2"/>
    <row r="8589" s="16" customFormat="1" x14ac:dyDescent="0.2"/>
    <row r="8590" s="16" customFormat="1" x14ac:dyDescent="0.2"/>
    <row r="8591" s="16" customFormat="1" x14ac:dyDescent="0.2"/>
    <row r="8592" s="16" customFormat="1" x14ac:dyDescent="0.2"/>
    <row r="8593" s="16" customFormat="1" x14ac:dyDescent="0.2"/>
    <row r="8594" s="16" customFormat="1" x14ac:dyDescent="0.2"/>
    <row r="8595" s="16" customFormat="1" x14ac:dyDescent="0.2"/>
    <row r="8596" s="16" customFormat="1" x14ac:dyDescent="0.2"/>
    <row r="8597" s="16" customFormat="1" x14ac:dyDescent="0.2"/>
    <row r="8598" s="16" customFormat="1" x14ac:dyDescent="0.2"/>
    <row r="8599" s="16" customFormat="1" x14ac:dyDescent="0.2"/>
    <row r="8600" s="16" customFormat="1" x14ac:dyDescent="0.2"/>
    <row r="8601" s="16" customFormat="1" x14ac:dyDescent="0.2"/>
    <row r="8602" s="16" customFormat="1" x14ac:dyDescent="0.2"/>
    <row r="8603" s="16" customFormat="1" x14ac:dyDescent="0.2"/>
    <row r="8604" s="16" customFormat="1" x14ac:dyDescent="0.2"/>
    <row r="8605" s="16" customFormat="1" x14ac:dyDescent="0.2"/>
    <row r="8606" s="16" customFormat="1" x14ac:dyDescent="0.2"/>
    <row r="8607" s="16" customFormat="1" x14ac:dyDescent="0.2"/>
    <row r="8608" s="16" customFormat="1" x14ac:dyDescent="0.2"/>
    <row r="8609" s="16" customFormat="1" x14ac:dyDescent="0.2"/>
    <row r="8610" s="16" customFormat="1" x14ac:dyDescent="0.2"/>
    <row r="8611" s="16" customFormat="1" x14ac:dyDescent="0.2"/>
    <row r="8612" s="16" customFormat="1" x14ac:dyDescent="0.2"/>
    <row r="8613" s="16" customFormat="1" x14ac:dyDescent="0.2"/>
    <row r="8614" s="16" customFormat="1" x14ac:dyDescent="0.2"/>
    <row r="8615" s="16" customFormat="1" x14ac:dyDescent="0.2"/>
    <row r="8616" s="16" customFormat="1" x14ac:dyDescent="0.2"/>
    <row r="8617" s="16" customFormat="1" x14ac:dyDescent="0.2"/>
    <row r="8618" s="16" customFormat="1" x14ac:dyDescent="0.2"/>
    <row r="8619" s="16" customFormat="1" x14ac:dyDescent="0.2"/>
    <row r="8620" s="16" customFormat="1" x14ac:dyDescent="0.2"/>
    <row r="8621" s="16" customFormat="1" x14ac:dyDescent="0.2"/>
    <row r="8622" s="16" customFormat="1" x14ac:dyDescent="0.2"/>
    <row r="8623" s="16" customFormat="1" x14ac:dyDescent="0.2"/>
    <row r="8624" s="16" customFormat="1" x14ac:dyDescent="0.2"/>
    <row r="8625" s="16" customFormat="1" x14ac:dyDescent="0.2"/>
    <row r="8626" s="16" customFormat="1" x14ac:dyDescent="0.2"/>
    <row r="8627" s="16" customFormat="1" x14ac:dyDescent="0.2"/>
    <row r="8628" s="16" customFormat="1" x14ac:dyDescent="0.2"/>
    <row r="8629" s="16" customFormat="1" x14ac:dyDescent="0.2"/>
    <row r="8630" s="16" customFormat="1" x14ac:dyDescent="0.2"/>
    <row r="8631" s="16" customFormat="1" x14ac:dyDescent="0.2"/>
    <row r="8632" s="16" customFormat="1" x14ac:dyDescent="0.2"/>
    <row r="8633" s="16" customFormat="1" x14ac:dyDescent="0.2"/>
    <row r="8634" s="16" customFormat="1" x14ac:dyDescent="0.2"/>
    <row r="8635" s="16" customFormat="1" x14ac:dyDescent="0.2"/>
    <row r="8636" s="16" customFormat="1" x14ac:dyDescent="0.2"/>
    <row r="8637" s="16" customFormat="1" x14ac:dyDescent="0.2"/>
    <row r="8638" s="16" customFormat="1" x14ac:dyDescent="0.2"/>
    <row r="8639" s="16" customFormat="1" x14ac:dyDescent="0.2"/>
    <row r="8640" s="16" customFormat="1" x14ac:dyDescent="0.2"/>
    <row r="8641" s="16" customFormat="1" x14ac:dyDescent="0.2"/>
    <row r="8642" s="16" customFormat="1" x14ac:dyDescent="0.2"/>
    <row r="8643" s="16" customFormat="1" x14ac:dyDescent="0.2"/>
    <row r="8644" s="16" customFormat="1" x14ac:dyDescent="0.2"/>
    <row r="8645" s="16" customFormat="1" x14ac:dyDescent="0.2"/>
    <row r="8646" s="16" customFormat="1" x14ac:dyDescent="0.2"/>
    <row r="8647" s="16" customFormat="1" x14ac:dyDescent="0.2"/>
    <row r="8648" s="16" customFormat="1" x14ac:dyDescent="0.2"/>
    <row r="8649" s="16" customFormat="1" x14ac:dyDescent="0.2"/>
    <row r="8650" s="16" customFormat="1" x14ac:dyDescent="0.2"/>
    <row r="8651" s="16" customFormat="1" x14ac:dyDescent="0.2"/>
    <row r="8652" s="16" customFormat="1" x14ac:dyDescent="0.2"/>
    <row r="8653" s="16" customFormat="1" x14ac:dyDescent="0.2"/>
    <row r="8654" s="16" customFormat="1" x14ac:dyDescent="0.2"/>
    <row r="8655" s="16" customFormat="1" x14ac:dyDescent="0.2"/>
    <row r="8656" s="16" customFormat="1" x14ac:dyDescent="0.2"/>
    <row r="8657" s="16" customFormat="1" x14ac:dyDescent="0.2"/>
    <row r="8658" s="16" customFormat="1" x14ac:dyDescent="0.2"/>
    <row r="8659" s="16" customFormat="1" x14ac:dyDescent="0.2"/>
    <row r="8660" s="16" customFormat="1" x14ac:dyDescent="0.2"/>
    <row r="8661" s="16" customFormat="1" x14ac:dyDescent="0.2"/>
    <row r="8662" s="16" customFormat="1" x14ac:dyDescent="0.2"/>
    <row r="8663" s="16" customFormat="1" x14ac:dyDescent="0.2"/>
    <row r="8664" s="16" customFormat="1" x14ac:dyDescent="0.2"/>
    <row r="8665" s="16" customFormat="1" x14ac:dyDescent="0.2"/>
    <row r="8666" s="16" customFormat="1" x14ac:dyDescent="0.2"/>
    <row r="8667" s="16" customFormat="1" x14ac:dyDescent="0.2"/>
    <row r="8668" s="16" customFormat="1" x14ac:dyDescent="0.2"/>
    <row r="8669" s="16" customFormat="1" x14ac:dyDescent="0.2"/>
    <row r="8670" s="16" customFormat="1" x14ac:dyDescent="0.2"/>
    <row r="8671" s="16" customFormat="1" x14ac:dyDescent="0.2"/>
    <row r="8672" s="16" customFormat="1" x14ac:dyDescent="0.2"/>
    <row r="8673" s="16" customFormat="1" x14ac:dyDescent="0.2"/>
    <row r="8674" s="16" customFormat="1" x14ac:dyDescent="0.2"/>
    <row r="8675" s="16" customFormat="1" x14ac:dyDescent="0.2"/>
    <row r="8676" s="16" customFormat="1" x14ac:dyDescent="0.2"/>
    <row r="8677" s="16" customFormat="1" x14ac:dyDescent="0.2"/>
    <row r="8678" s="16" customFormat="1" x14ac:dyDescent="0.2"/>
    <row r="8679" s="16" customFormat="1" x14ac:dyDescent="0.2"/>
    <row r="8680" s="16" customFormat="1" x14ac:dyDescent="0.2"/>
    <row r="8681" s="16" customFormat="1" x14ac:dyDescent="0.2"/>
    <row r="8682" s="16" customFormat="1" x14ac:dyDescent="0.2"/>
    <row r="8683" s="16" customFormat="1" x14ac:dyDescent="0.2"/>
    <row r="8684" s="16" customFormat="1" x14ac:dyDescent="0.2"/>
    <row r="8685" s="16" customFormat="1" x14ac:dyDescent="0.2"/>
    <row r="8686" s="16" customFormat="1" x14ac:dyDescent="0.2"/>
    <row r="8687" s="16" customFormat="1" x14ac:dyDescent="0.2"/>
    <row r="8688" s="16" customFormat="1" x14ac:dyDescent="0.2"/>
    <row r="8689" s="16" customFormat="1" x14ac:dyDescent="0.2"/>
    <row r="8690" s="16" customFormat="1" x14ac:dyDescent="0.2"/>
    <row r="8691" s="16" customFormat="1" x14ac:dyDescent="0.2"/>
    <row r="8692" s="16" customFormat="1" x14ac:dyDescent="0.2"/>
    <row r="8693" s="16" customFormat="1" x14ac:dyDescent="0.2"/>
    <row r="8694" s="16" customFormat="1" x14ac:dyDescent="0.2"/>
    <row r="8695" s="16" customFormat="1" x14ac:dyDescent="0.2"/>
    <row r="8696" s="16" customFormat="1" x14ac:dyDescent="0.2"/>
    <row r="8697" s="16" customFormat="1" x14ac:dyDescent="0.2"/>
    <row r="8698" s="16" customFormat="1" x14ac:dyDescent="0.2"/>
    <row r="8699" s="16" customFormat="1" x14ac:dyDescent="0.2"/>
    <row r="8700" s="16" customFormat="1" x14ac:dyDescent="0.2"/>
    <row r="8701" s="16" customFormat="1" x14ac:dyDescent="0.2"/>
    <row r="8702" s="16" customFormat="1" x14ac:dyDescent="0.2"/>
    <row r="8703" s="16" customFormat="1" x14ac:dyDescent="0.2"/>
    <row r="8704" s="16" customFormat="1" x14ac:dyDescent="0.2"/>
    <row r="8705" s="16" customFormat="1" x14ac:dyDescent="0.2"/>
    <row r="8706" s="16" customFormat="1" x14ac:dyDescent="0.2"/>
    <row r="8707" s="16" customFormat="1" x14ac:dyDescent="0.2"/>
    <row r="8708" s="16" customFormat="1" x14ac:dyDescent="0.2"/>
    <row r="8709" s="16" customFormat="1" x14ac:dyDescent="0.2"/>
    <row r="8710" s="16" customFormat="1" x14ac:dyDescent="0.2"/>
    <row r="8711" s="16" customFormat="1" x14ac:dyDescent="0.2"/>
    <row r="8712" s="16" customFormat="1" x14ac:dyDescent="0.2"/>
    <row r="8713" s="16" customFormat="1" x14ac:dyDescent="0.2"/>
    <row r="8714" s="16" customFormat="1" x14ac:dyDescent="0.2"/>
    <row r="8715" s="16" customFormat="1" x14ac:dyDescent="0.2"/>
    <row r="8716" s="16" customFormat="1" x14ac:dyDescent="0.2"/>
    <row r="8717" s="16" customFormat="1" x14ac:dyDescent="0.2"/>
    <row r="8718" s="16" customFormat="1" x14ac:dyDescent="0.2"/>
    <row r="8719" s="16" customFormat="1" x14ac:dyDescent="0.2"/>
    <row r="8720" s="16" customFormat="1" x14ac:dyDescent="0.2"/>
    <row r="8721" s="16" customFormat="1" x14ac:dyDescent="0.2"/>
    <row r="8722" s="16" customFormat="1" x14ac:dyDescent="0.2"/>
    <row r="8723" s="16" customFormat="1" x14ac:dyDescent="0.2"/>
    <row r="8724" s="16" customFormat="1" x14ac:dyDescent="0.2"/>
    <row r="8725" s="16" customFormat="1" x14ac:dyDescent="0.2"/>
    <row r="8726" s="16" customFormat="1" x14ac:dyDescent="0.2"/>
    <row r="8727" s="16" customFormat="1" x14ac:dyDescent="0.2"/>
    <row r="8728" s="16" customFormat="1" x14ac:dyDescent="0.2"/>
    <row r="8729" s="16" customFormat="1" x14ac:dyDescent="0.2"/>
    <row r="8730" s="16" customFormat="1" x14ac:dyDescent="0.2"/>
    <row r="8731" s="16" customFormat="1" x14ac:dyDescent="0.2"/>
    <row r="8732" s="16" customFormat="1" x14ac:dyDescent="0.2"/>
    <row r="8733" s="16" customFormat="1" x14ac:dyDescent="0.2"/>
    <row r="8734" s="16" customFormat="1" x14ac:dyDescent="0.2"/>
    <row r="8735" s="16" customFormat="1" x14ac:dyDescent="0.2"/>
    <row r="8736" s="16" customFormat="1" x14ac:dyDescent="0.2"/>
    <row r="8737" s="16" customFormat="1" x14ac:dyDescent="0.2"/>
    <row r="8738" s="16" customFormat="1" x14ac:dyDescent="0.2"/>
    <row r="8739" s="16" customFormat="1" x14ac:dyDescent="0.2"/>
    <row r="8740" s="16" customFormat="1" x14ac:dyDescent="0.2"/>
    <row r="8741" s="16" customFormat="1" x14ac:dyDescent="0.2"/>
    <row r="8742" s="16" customFormat="1" x14ac:dyDescent="0.2"/>
    <row r="8743" s="16" customFormat="1" x14ac:dyDescent="0.2"/>
    <row r="8744" s="16" customFormat="1" x14ac:dyDescent="0.2"/>
    <row r="8745" s="16" customFormat="1" x14ac:dyDescent="0.2"/>
    <row r="8746" s="16" customFormat="1" x14ac:dyDescent="0.2"/>
    <row r="8747" s="16" customFormat="1" x14ac:dyDescent="0.2"/>
    <row r="8748" s="16" customFormat="1" x14ac:dyDescent="0.2"/>
    <row r="8749" s="16" customFormat="1" x14ac:dyDescent="0.2"/>
    <row r="8750" s="16" customFormat="1" x14ac:dyDescent="0.2"/>
    <row r="8751" s="16" customFormat="1" x14ac:dyDescent="0.2"/>
    <row r="8752" s="16" customFormat="1" x14ac:dyDescent="0.2"/>
    <row r="8753" s="16" customFormat="1" x14ac:dyDescent="0.2"/>
    <row r="8754" s="16" customFormat="1" x14ac:dyDescent="0.2"/>
    <row r="8755" s="16" customFormat="1" x14ac:dyDescent="0.2"/>
    <row r="8756" s="16" customFormat="1" x14ac:dyDescent="0.2"/>
    <row r="8757" s="16" customFormat="1" x14ac:dyDescent="0.2"/>
    <row r="8758" s="16" customFormat="1" x14ac:dyDescent="0.2"/>
    <row r="8759" s="16" customFormat="1" x14ac:dyDescent="0.2"/>
    <row r="8760" s="16" customFormat="1" x14ac:dyDescent="0.2"/>
    <row r="8761" s="16" customFormat="1" x14ac:dyDescent="0.2"/>
    <row r="8762" s="16" customFormat="1" x14ac:dyDescent="0.2"/>
    <row r="8763" s="16" customFormat="1" x14ac:dyDescent="0.2"/>
    <row r="8764" s="16" customFormat="1" x14ac:dyDescent="0.2"/>
    <row r="8765" s="16" customFormat="1" x14ac:dyDescent="0.2"/>
    <row r="8766" s="16" customFormat="1" x14ac:dyDescent="0.2"/>
    <row r="8767" s="16" customFormat="1" x14ac:dyDescent="0.2"/>
    <row r="8768" s="16" customFormat="1" x14ac:dyDescent="0.2"/>
    <row r="8769" s="16" customFormat="1" x14ac:dyDescent="0.2"/>
    <row r="8770" s="16" customFormat="1" x14ac:dyDescent="0.2"/>
    <row r="8771" s="16" customFormat="1" x14ac:dyDescent="0.2"/>
    <row r="8772" s="16" customFormat="1" x14ac:dyDescent="0.2"/>
    <row r="8773" s="16" customFormat="1" x14ac:dyDescent="0.2"/>
    <row r="8774" s="16" customFormat="1" x14ac:dyDescent="0.2"/>
    <row r="8775" s="16" customFormat="1" x14ac:dyDescent="0.2"/>
    <row r="8776" s="16" customFormat="1" x14ac:dyDescent="0.2"/>
    <row r="8777" s="16" customFormat="1" x14ac:dyDescent="0.2"/>
    <row r="8778" s="16" customFormat="1" x14ac:dyDescent="0.2"/>
    <row r="8779" s="16" customFormat="1" x14ac:dyDescent="0.2"/>
    <row r="8780" s="16" customFormat="1" x14ac:dyDescent="0.2"/>
    <row r="8781" s="16" customFormat="1" x14ac:dyDescent="0.2"/>
    <row r="8782" s="16" customFormat="1" x14ac:dyDescent="0.2"/>
    <row r="8783" s="16" customFormat="1" x14ac:dyDescent="0.2"/>
    <row r="8784" s="16" customFormat="1" x14ac:dyDescent="0.2"/>
    <row r="8785" s="16" customFormat="1" x14ac:dyDescent="0.2"/>
    <row r="8786" s="16" customFormat="1" x14ac:dyDescent="0.2"/>
    <row r="8787" s="16" customFormat="1" x14ac:dyDescent="0.2"/>
    <row r="8788" s="16" customFormat="1" x14ac:dyDescent="0.2"/>
    <row r="8789" s="16" customFormat="1" x14ac:dyDescent="0.2"/>
    <row r="8790" s="16" customFormat="1" x14ac:dyDescent="0.2"/>
    <row r="8791" s="16" customFormat="1" x14ac:dyDescent="0.2"/>
    <row r="8792" s="16" customFormat="1" x14ac:dyDescent="0.2"/>
    <row r="8793" s="16" customFormat="1" x14ac:dyDescent="0.2"/>
    <row r="8794" s="16" customFormat="1" x14ac:dyDescent="0.2"/>
    <row r="8795" s="16" customFormat="1" x14ac:dyDescent="0.2"/>
    <row r="8796" s="16" customFormat="1" x14ac:dyDescent="0.2"/>
    <row r="8797" s="16" customFormat="1" x14ac:dyDescent="0.2"/>
    <row r="8798" s="16" customFormat="1" x14ac:dyDescent="0.2"/>
    <row r="8799" s="16" customFormat="1" x14ac:dyDescent="0.2"/>
    <row r="8800" s="16" customFormat="1" x14ac:dyDescent="0.2"/>
    <row r="8801" s="16" customFormat="1" x14ac:dyDescent="0.2"/>
    <row r="8802" s="16" customFormat="1" x14ac:dyDescent="0.2"/>
    <row r="8803" s="16" customFormat="1" x14ac:dyDescent="0.2"/>
    <row r="8804" s="16" customFormat="1" x14ac:dyDescent="0.2"/>
    <row r="8805" s="16" customFormat="1" x14ac:dyDescent="0.2"/>
    <row r="8806" s="16" customFormat="1" x14ac:dyDescent="0.2"/>
    <row r="8807" s="16" customFormat="1" x14ac:dyDescent="0.2"/>
    <row r="8808" s="16" customFormat="1" x14ac:dyDescent="0.2"/>
    <row r="8809" s="16" customFormat="1" x14ac:dyDescent="0.2"/>
    <row r="8810" s="16" customFormat="1" x14ac:dyDescent="0.2"/>
    <row r="8811" s="16" customFormat="1" x14ac:dyDescent="0.2"/>
    <row r="8812" s="16" customFormat="1" x14ac:dyDescent="0.2"/>
    <row r="8813" s="16" customFormat="1" x14ac:dyDescent="0.2"/>
    <row r="8814" s="16" customFormat="1" x14ac:dyDescent="0.2"/>
    <row r="8815" s="16" customFormat="1" x14ac:dyDescent="0.2"/>
    <row r="8816" s="16" customFormat="1" x14ac:dyDescent="0.2"/>
    <row r="8817" s="16" customFormat="1" x14ac:dyDescent="0.2"/>
    <row r="8818" s="16" customFormat="1" x14ac:dyDescent="0.2"/>
    <row r="8819" s="16" customFormat="1" x14ac:dyDescent="0.2"/>
    <row r="8820" s="16" customFormat="1" x14ac:dyDescent="0.2"/>
    <row r="8821" s="16" customFormat="1" x14ac:dyDescent="0.2"/>
    <row r="8822" s="16" customFormat="1" x14ac:dyDescent="0.2"/>
    <row r="8823" s="16" customFormat="1" x14ac:dyDescent="0.2"/>
    <row r="8824" s="16" customFormat="1" x14ac:dyDescent="0.2"/>
    <row r="8825" s="16" customFormat="1" x14ac:dyDescent="0.2"/>
    <row r="8826" s="16" customFormat="1" x14ac:dyDescent="0.2"/>
    <row r="8827" s="16" customFormat="1" x14ac:dyDescent="0.2"/>
    <row r="8828" s="16" customFormat="1" x14ac:dyDescent="0.2"/>
    <row r="8829" s="16" customFormat="1" x14ac:dyDescent="0.2"/>
    <row r="8830" s="16" customFormat="1" x14ac:dyDescent="0.2"/>
    <row r="8831" s="16" customFormat="1" x14ac:dyDescent="0.2"/>
    <row r="8832" s="16" customFormat="1" x14ac:dyDescent="0.2"/>
    <row r="8833" s="16" customFormat="1" x14ac:dyDescent="0.2"/>
    <row r="8834" s="16" customFormat="1" x14ac:dyDescent="0.2"/>
    <row r="8835" s="16" customFormat="1" x14ac:dyDescent="0.2"/>
    <row r="8836" s="16" customFormat="1" x14ac:dyDescent="0.2"/>
    <row r="8837" s="16" customFormat="1" x14ac:dyDescent="0.2"/>
    <row r="8838" s="16" customFormat="1" x14ac:dyDescent="0.2"/>
    <row r="8839" s="16" customFormat="1" x14ac:dyDescent="0.2"/>
    <row r="8840" s="16" customFormat="1" x14ac:dyDescent="0.2"/>
    <row r="8841" s="16" customFormat="1" x14ac:dyDescent="0.2"/>
    <row r="8842" s="16" customFormat="1" x14ac:dyDescent="0.2"/>
    <row r="8843" s="16" customFormat="1" x14ac:dyDescent="0.2"/>
    <row r="8844" s="16" customFormat="1" x14ac:dyDescent="0.2"/>
    <row r="8845" s="16" customFormat="1" x14ac:dyDescent="0.2"/>
    <row r="8846" s="16" customFormat="1" x14ac:dyDescent="0.2"/>
    <row r="8847" s="16" customFormat="1" x14ac:dyDescent="0.2"/>
    <row r="8848" s="16" customFormat="1" x14ac:dyDescent="0.2"/>
    <row r="8849" s="16" customFormat="1" x14ac:dyDescent="0.2"/>
    <row r="8850" s="16" customFormat="1" x14ac:dyDescent="0.2"/>
    <row r="8851" s="16" customFormat="1" x14ac:dyDescent="0.2"/>
    <row r="8852" s="16" customFormat="1" x14ac:dyDescent="0.2"/>
    <row r="8853" s="16" customFormat="1" x14ac:dyDescent="0.2"/>
    <row r="8854" s="16" customFormat="1" x14ac:dyDescent="0.2"/>
    <row r="8855" s="16" customFormat="1" x14ac:dyDescent="0.2"/>
    <row r="8856" s="16" customFormat="1" x14ac:dyDescent="0.2"/>
    <row r="8857" s="16" customFormat="1" x14ac:dyDescent="0.2"/>
    <row r="8858" s="16" customFormat="1" x14ac:dyDescent="0.2"/>
    <row r="8859" s="16" customFormat="1" x14ac:dyDescent="0.2"/>
    <row r="8860" s="16" customFormat="1" x14ac:dyDescent="0.2"/>
    <row r="8861" s="16" customFormat="1" x14ac:dyDescent="0.2"/>
    <row r="8862" s="16" customFormat="1" x14ac:dyDescent="0.2"/>
    <row r="8863" s="16" customFormat="1" x14ac:dyDescent="0.2"/>
    <row r="8864" s="16" customFormat="1" x14ac:dyDescent="0.2"/>
    <row r="8865" s="16" customFormat="1" x14ac:dyDescent="0.2"/>
    <row r="8866" s="16" customFormat="1" x14ac:dyDescent="0.2"/>
    <row r="8867" s="16" customFormat="1" x14ac:dyDescent="0.2"/>
    <row r="8868" s="16" customFormat="1" x14ac:dyDescent="0.2"/>
    <row r="8869" s="16" customFormat="1" x14ac:dyDescent="0.2"/>
    <row r="8870" s="16" customFormat="1" x14ac:dyDescent="0.2"/>
    <row r="8871" s="16" customFormat="1" x14ac:dyDescent="0.2"/>
    <row r="8872" s="16" customFormat="1" x14ac:dyDescent="0.2"/>
    <row r="8873" s="16" customFormat="1" x14ac:dyDescent="0.2"/>
    <row r="8874" s="16" customFormat="1" x14ac:dyDescent="0.2"/>
    <row r="8875" s="16" customFormat="1" x14ac:dyDescent="0.2"/>
    <row r="8876" s="16" customFormat="1" x14ac:dyDescent="0.2"/>
    <row r="8877" s="16" customFormat="1" x14ac:dyDescent="0.2"/>
    <row r="8878" s="16" customFormat="1" x14ac:dyDescent="0.2"/>
    <row r="8879" s="16" customFormat="1" x14ac:dyDescent="0.2"/>
    <row r="8880" s="16" customFormat="1" x14ac:dyDescent="0.2"/>
    <row r="8881" s="16" customFormat="1" x14ac:dyDescent="0.2"/>
    <row r="8882" s="16" customFormat="1" x14ac:dyDescent="0.2"/>
    <row r="8883" s="16" customFormat="1" x14ac:dyDescent="0.2"/>
    <row r="8884" s="16" customFormat="1" x14ac:dyDescent="0.2"/>
    <row r="8885" s="16" customFormat="1" x14ac:dyDescent="0.2"/>
    <row r="8886" s="16" customFormat="1" x14ac:dyDescent="0.2"/>
    <row r="8887" s="16" customFormat="1" x14ac:dyDescent="0.2"/>
    <row r="8888" s="16" customFormat="1" x14ac:dyDescent="0.2"/>
    <row r="8889" s="16" customFormat="1" x14ac:dyDescent="0.2"/>
    <row r="8890" s="16" customFormat="1" x14ac:dyDescent="0.2"/>
    <row r="8891" s="16" customFormat="1" x14ac:dyDescent="0.2"/>
    <row r="8892" s="16" customFormat="1" x14ac:dyDescent="0.2"/>
    <row r="8893" s="16" customFormat="1" x14ac:dyDescent="0.2"/>
    <row r="8894" s="16" customFormat="1" x14ac:dyDescent="0.2"/>
    <row r="8895" s="16" customFormat="1" x14ac:dyDescent="0.2"/>
    <row r="8896" s="16" customFormat="1" x14ac:dyDescent="0.2"/>
    <row r="8897" s="16" customFormat="1" x14ac:dyDescent="0.2"/>
    <row r="8898" s="16" customFormat="1" x14ac:dyDescent="0.2"/>
    <row r="8899" s="16" customFormat="1" x14ac:dyDescent="0.2"/>
    <row r="8900" s="16" customFormat="1" x14ac:dyDescent="0.2"/>
    <row r="8901" s="16" customFormat="1" x14ac:dyDescent="0.2"/>
    <row r="8902" s="16" customFormat="1" x14ac:dyDescent="0.2"/>
    <row r="8903" s="16" customFormat="1" x14ac:dyDescent="0.2"/>
    <row r="8904" s="16" customFormat="1" x14ac:dyDescent="0.2"/>
    <row r="8905" s="16" customFormat="1" x14ac:dyDescent="0.2"/>
    <row r="8906" s="16" customFormat="1" x14ac:dyDescent="0.2"/>
    <row r="8907" s="16" customFormat="1" x14ac:dyDescent="0.2"/>
    <row r="8908" s="16" customFormat="1" x14ac:dyDescent="0.2"/>
    <row r="8909" s="16" customFormat="1" x14ac:dyDescent="0.2"/>
    <row r="8910" s="16" customFormat="1" x14ac:dyDescent="0.2"/>
    <row r="8911" s="16" customFormat="1" x14ac:dyDescent="0.2"/>
    <row r="8912" s="16" customFormat="1" x14ac:dyDescent="0.2"/>
    <row r="8913" s="16" customFormat="1" x14ac:dyDescent="0.2"/>
    <row r="8914" s="16" customFormat="1" x14ac:dyDescent="0.2"/>
    <row r="8915" s="16" customFormat="1" x14ac:dyDescent="0.2"/>
    <row r="8916" s="16" customFormat="1" x14ac:dyDescent="0.2"/>
    <row r="8917" s="16" customFormat="1" x14ac:dyDescent="0.2"/>
    <row r="8918" s="16" customFormat="1" x14ac:dyDescent="0.2"/>
    <row r="8919" s="16" customFormat="1" x14ac:dyDescent="0.2"/>
    <row r="8920" s="16" customFormat="1" x14ac:dyDescent="0.2"/>
    <row r="8921" s="16" customFormat="1" x14ac:dyDescent="0.2"/>
    <row r="8922" s="16" customFormat="1" x14ac:dyDescent="0.2"/>
    <row r="8923" s="16" customFormat="1" x14ac:dyDescent="0.2"/>
    <row r="8924" s="16" customFormat="1" x14ac:dyDescent="0.2"/>
    <row r="8925" s="16" customFormat="1" x14ac:dyDescent="0.2"/>
    <row r="8926" s="16" customFormat="1" x14ac:dyDescent="0.2"/>
    <row r="8927" s="16" customFormat="1" x14ac:dyDescent="0.2"/>
    <row r="8928" s="16" customFormat="1" x14ac:dyDescent="0.2"/>
    <row r="8929" s="16" customFormat="1" x14ac:dyDescent="0.2"/>
    <row r="8930" s="16" customFormat="1" x14ac:dyDescent="0.2"/>
    <row r="8931" s="16" customFormat="1" x14ac:dyDescent="0.2"/>
    <row r="8932" s="16" customFormat="1" x14ac:dyDescent="0.2"/>
    <row r="8933" s="16" customFormat="1" x14ac:dyDescent="0.2"/>
    <row r="8934" s="16" customFormat="1" x14ac:dyDescent="0.2"/>
    <row r="8935" s="16" customFormat="1" x14ac:dyDescent="0.2"/>
    <row r="8936" s="16" customFormat="1" x14ac:dyDescent="0.2"/>
    <row r="8937" s="16" customFormat="1" x14ac:dyDescent="0.2"/>
    <row r="8938" s="16" customFormat="1" x14ac:dyDescent="0.2"/>
    <row r="8939" s="16" customFormat="1" x14ac:dyDescent="0.2"/>
    <row r="8940" s="16" customFormat="1" x14ac:dyDescent="0.2"/>
    <row r="8941" s="16" customFormat="1" x14ac:dyDescent="0.2"/>
    <row r="8942" s="16" customFormat="1" x14ac:dyDescent="0.2"/>
    <row r="8943" s="16" customFormat="1" x14ac:dyDescent="0.2"/>
    <row r="8944" s="16" customFormat="1" x14ac:dyDescent="0.2"/>
    <row r="8945" s="16" customFormat="1" x14ac:dyDescent="0.2"/>
    <row r="8946" s="16" customFormat="1" x14ac:dyDescent="0.2"/>
    <row r="8947" s="16" customFormat="1" x14ac:dyDescent="0.2"/>
    <row r="8948" s="16" customFormat="1" x14ac:dyDescent="0.2"/>
    <row r="8949" s="16" customFormat="1" x14ac:dyDescent="0.2"/>
    <row r="8950" s="16" customFormat="1" x14ac:dyDescent="0.2"/>
    <row r="8951" s="16" customFormat="1" x14ac:dyDescent="0.2"/>
    <row r="8952" s="16" customFormat="1" x14ac:dyDescent="0.2"/>
    <row r="8953" s="16" customFormat="1" x14ac:dyDescent="0.2"/>
    <row r="8954" s="16" customFormat="1" x14ac:dyDescent="0.2"/>
    <row r="8955" s="16" customFormat="1" x14ac:dyDescent="0.2"/>
    <row r="8956" s="16" customFormat="1" x14ac:dyDescent="0.2"/>
    <row r="8957" s="16" customFormat="1" x14ac:dyDescent="0.2"/>
    <row r="8958" s="16" customFormat="1" x14ac:dyDescent="0.2"/>
    <row r="8959" s="16" customFormat="1" x14ac:dyDescent="0.2"/>
    <row r="8960" s="16" customFormat="1" x14ac:dyDescent="0.2"/>
    <row r="8961" s="16" customFormat="1" x14ac:dyDescent="0.2"/>
    <row r="8962" s="16" customFormat="1" x14ac:dyDescent="0.2"/>
    <row r="8963" s="16" customFormat="1" x14ac:dyDescent="0.2"/>
    <row r="8964" s="16" customFormat="1" x14ac:dyDescent="0.2"/>
    <row r="8965" s="16" customFormat="1" x14ac:dyDescent="0.2"/>
    <row r="8966" s="16" customFormat="1" x14ac:dyDescent="0.2"/>
    <row r="8967" s="16" customFormat="1" x14ac:dyDescent="0.2"/>
    <row r="8968" s="16" customFormat="1" x14ac:dyDescent="0.2"/>
    <row r="8969" s="16" customFormat="1" x14ac:dyDescent="0.2"/>
    <row r="8970" s="16" customFormat="1" x14ac:dyDescent="0.2"/>
    <row r="8971" s="16" customFormat="1" x14ac:dyDescent="0.2"/>
    <row r="8972" s="16" customFormat="1" x14ac:dyDescent="0.2"/>
    <row r="8973" s="16" customFormat="1" x14ac:dyDescent="0.2"/>
    <row r="8974" s="16" customFormat="1" x14ac:dyDescent="0.2"/>
    <row r="8975" s="16" customFormat="1" x14ac:dyDescent="0.2"/>
    <row r="8976" s="16" customFormat="1" x14ac:dyDescent="0.2"/>
    <row r="8977" s="16" customFormat="1" x14ac:dyDescent="0.2"/>
    <row r="8978" s="16" customFormat="1" x14ac:dyDescent="0.2"/>
    <row r="8979" s="16" customFormat="1" x14ac:dyDescent="0.2"/>
    <row r="8980" s="16" customFormat="1" x14ac:dyDescent="0.2"/>
    <row r="8981" s="16" customFormat="1" x14ac:dyDescent="0.2"/>
    <row r="8982" s="16" customFormat="1" x14ac:dyDescent="0.2"/>
    <row r="8983" s="16" customFormat="1" x14ac:dyDescent="0.2"/>
    <row r="8984" s="16" customFormat="1" x14ac:dyDescent="0.2"/>
    <row r="8985" s="16" customFormat="1" x14ac:dyDescent="0.2"/>
    <row r="8986" s="16" customFormat="1" x14ac:dyDescent="0.2"/>
    <row r="8987" s="16" customFormat="1" x14ac:dyDescent="0.2"/>
    <row r="8988" s="16" customFormat="1" x14ac:dyDescent="0.2"/>
    <row r="8989" s="16" customFormat="1" x14ac:dyDescent="0.2"/>
    <row r="8990" s="16" customFormat="1" x14ac:dyDescent="0.2"/>
    <row r="8991" s="16" customFormat="1" x14ac:dyDescent="0.2"/>
    <row r="8992" s="16" customFormat="1" x14ac:dyDescent="0.2"/>
    <row r="8993" s="16" customFormat="1" x14ac:dyDescent="0.2"/>
    <row r="8994" s="16" customFormat="1" x14ac:dyDescent="0.2"/>
    <row r="8995" s="16" customFormat="1" x14ac:dyDescent="0.2"/>
    <row r="8996" s="16" customFormat="1" x14ac:dyDescent="0.2"/>
    <row r="8997" s="16" customFormat="1" x14ac:dyDescent="0.2"/>
    <row r="8998" s="16" customFormat="1" x14ac:dyDescent="0.2"/>
    <row r="8999" s="16" customFormat="1" x14ac:dyDescent="0.2"/>
    <row r="9000" s="16" customFormat="1" x14ac:dyDescent="0.2"/>
    <row r="9001" s="16" customFormat="1" x14ac:dyDescent="0.2"/>
    <row r="9002" s="16" customFormat="1" x14ac:dyDescent="0.2"/>
    <row r="9003" s="16" customFormat="1" x14ac:dyDescent="0.2"/>
    <row r="9004" s="16" customFormat="1" x14ac:dyDescent="0.2"/>
    <row r="9005" s="16" customFormat="1" x14ac:dyDescent="0.2"/>
    <row r="9006" s="16" customFormat="1" x14ac:dyDescent="0.2"/>
    <row r="9007" s="16" customFormat="1" x14ac:dyDescent="0.2"/>
    <row r="9008" s="16" customFormat="1" x14ac:dyDescent="0.2"/>
    <row r="9009" s="16" customFormat="1" x14ac:dyDescent="0.2"/>
    <row r="9010" s="16" customFormat="1" x14ac:dyDescent="0.2"/>
    <row r="9011" s="16" customFormat="1" x14ac:dyDescent="0.2"/>
    <row r="9012" s="16" customFormat="1" x14ac:dyDescent="0.2"/>
    <row r="9013" s="16" customFormat="1" x14ac:dyDescent="0.2"/>
    <row r="9014" s="16" customFormat="1" x14ac:dyDescent="0.2"/>
    <row r="9015" s="16" customFormat="1" x14ac:dyDescent="0.2"/>
    <row r="9016" s="16" customFormat="1" x14ac:dyDescent="0.2"/>
    <row r="9017" s="16" customFormat="1" x14ac:dyDescent="0.2"/>
    <row r="9018" s="16" customFormat="1" x14ac:dyDescent="0.2"/>
    <row r="9019" s="16" customFormat="1" x14ac:dyDescent="0.2"/>
    <row r="9020" s="16" customFormat="1" x14ac:dyDescent="0.2"/>
    <row r="9021" s="16" customFormat="1" x14ac:dyDescent="0.2"/>
    <row r="9022" s="16" customFormat="1" x14ac:dyDescent="0.2"/>
    <row r="9023" s="16" customFormat="1" x14ac:dyDescent="0.2"/>
    <row r="9024" s="16" customFormat="1" x14ac:dyDescent="0.2"/>
    <row r="9025" s="16" customFormat="1" x14ac:dyDescent="0.2"/>
    <row r="9026" s="16" customFormat="1" x14ac:dyDescent="0.2"/>
    <row r="9027" s="16" customFormat="1" x14ac:dyDescent="0.2"/>
    <row r="9028" s="16" customFormat="1" x14ac:dyDescent="0.2"/>
    <row r="9029" s="16" customFormat="1" x14ac:dyDescent="0.2"/>
    <row r="9030" s="16" customFormat="1" x14ac:dyDescent="0.2"/>
    <row r="9031" s="16" customFormat="1" x14ac:dyDescent="0.2"/>
    <row r="9032" s="16" customFormat="1" x14ac:dyDescent="0.2"/>
    <row r="9033" s="16" customFormat="1" x14ac:dyDescent="0.2"/>
    <row r="9034" s="16" customFormat="1" x14ac:dyDescent="0.2"/>
    <row r="9035" s="16" customFormat="1" x14ac:dyDescent="0.2"/>
    <row r="9036" s="16" customFormat="1" x14ac:dyDescent="0.2"/>
    <row r="9037" s="16" customFormat="1" x14ac:dyDescent="0.2"/>
    <row r="9038" s="16" customFormat="1" x14ac:dyDescent="0.2"/>
    <row r="9039" s="16" customFormat="1" x14ac:dyDescent="0.2"/>
    <row r="9040" s="16" customFormat="1" x14ac:dyDescent="0.2"/>
    <row r="9041" s="16" customFormat="1" x14ac:dyDescent="0.2"/>
    <row r="9042" s="16" customFormat="1" x14ac:dyDescent="0.2"/>
    <row r="9043" s="16" customFormat="1" x14ac:dyDescent="0.2"/>
    <row r="9044" s="16" customFormat="1" x14ac:dyDescent="0.2"/>
    <row r="9045" s="16" customFormat="1" x14ac:dyDescent="0.2"/>
    <row r="9046" s="16" customFormat="1" x14ac:dyDescent="0.2"/>
    <row r="9047" s="16" customFormat="1" x14ac:dyDescent="0.2"/>
    <row r="9048" s="16" customFormat="1" x14ac:dyDescent="0.2"/>
    <row r="9049" s="16" customFormat="1" x14ac:dyDescent="0.2"/>
    <row r="9050" s="16" customFormat="1" x14ac:dyDescent="0.2"/>
    <row r="9051" s="16" customFormat="1" x14ac:dyDescent="0.2"/>
    <row r="9052" s="16" customFormat="1" x14ac:dyDescent="0.2"/>
    <row r="9053" s="16" customFormat="1" x14ac:dyDescent="0.2"/>
    <row r="9054" s="16" customFormat="1" x14ac:dyDescent="0.2"/>
    <row r="9055" s="16" customFormat="1" x14ac:dyDescent="0.2"/>
    <row r="9056" s="16" customFormat="1" x14ac:dyDescent="0.2"/>
    <row r="9057" s="16" customFormat="1" x14ac:dyDescent="0.2"/>
    <row r="9058" s="16" customFormat="1" x14ac:dyDescent="0.2"/>
    <row r="9059" s="16" customFormat="1" x14ac:dyDescent="0.2"/>
    <row r="9060" s="16" customFormat="1" x14ac:dyDescent="0.2"/>
    <row r="9061" s="16" customFormat="1" x14ac:dyDescent="0.2"/>
    <row r="9062" s="16" customFormat="1" x14ac:dyDescent="0.2"/>
    <row r="9063" s="16" customFormat="1" x14ac:dyDescent="0.2"/>
    <row r="9064" s="16" customFormat="1" x14ac:dyDescent="0.2"/>
    <row r="9065" s="16" customFormat="1" x14ac:dyDescent="0.2"/>
    <row r="9066" s="16" customFormat="1" x14ac:dyDescent="0.2"/>
    <row r="9067" s="16" customFormat="1" x14ac:dyDescent="0.2"/>
    <row r="9068" s="16" customFormat="1" x14ac:dyDescent="0.2"/>
    <row r="9069" s="16" customFormat="1" x14ac:dyDescent="0.2"/>
    <row r="9070" s="16" customFormat="1" x14ac:dyDescent="0.2"/>
    <row r="9071" s="16" customFormat="1" x14ac:dyDescent="0.2"/>
    <row r="9072" s="16" customFormat="1" x14ac:dyDescent="0.2"/>
    <row r="9073" s="16" customFormat="1" x14ac:dyDescent="0.2"/>
    <row r="9074" s="16" customFormat="1" x14ac:dyDescent="0.2"/>
    <row r="9075" s="16" customFormat="1" x14ac:dyDescent="0.2"/>
    <row r="9076" s="16" customFormat="1" x14ac:dyDescent="0.2"/>
    <row r="9077" s="16" customFormat="1" x14ac:dyDescent="0.2"/>
    <row r="9078" s="16" customFormat="1" x14ac:dyDescent="0.2"/>
    <row r="9079" s="16" customFormat="1" x14ac:dyDescent="0.2"/>
    <row r="9080" s="16" customFormat="1" x14ac:dyDescent="0.2"/>
    <row r="9081" s="16" customFormat="1" x14ac:dyDescent="0.2"/>
    <row r="9082" s="16" customFormat="1" x14ac:dyDescent="0.2"/>
    <row r="9083" s="16" customFormat="1" x14ac:dyDescent="0.2"/>
    <row r="9084" s="16" customFormat="1" x14ac:dyDescent="0.2"/>
    <row r="9085" s="16" customFormat="1" x14ac:dyDescent="0.2"/>
    <row r="9086" s="16" customFormat="1" x14ac:dyDescent="0.2"/>
    <row r="9087" s="16" customFormat="1" x14ac:dyDescent="0.2"/>
    <row r="9088" s="16" customFormat="1" x14ac:dyDescent="0.2"/>
    <row r="9089" s="16" customFormat="1" x14ac:dyDescent="0.2"/>
    <row r="9090" s="16" customFormat="1" x14ac:dyDescent="0.2"/>
    <row r="9091" s="16" customFormat="1" x14ac:dyDescent="0.2"/>
    <row r="9092" s="16" customFormat="1" x14ac:dyDescent="0.2"/>
    <row r="9093" s="16" customFormat="1" x14ac:dyDescent="0.2"/>
    <row r="9094" s="16" customFormat="1" x14ac:dyDescent="0.2"/>
    <row r="9095" s="16" customFormat="1" x14ac:dyDescent="0.2"/>
    <row r="9096" s="16" customFormat="1" x14ac:dyDescent="0.2"/>
    <row r="9097" s="16" customFormat="1" x14ac:dyDescent="0.2"/>
    <row r="9098" s="16" customFormat="1" x14ac:dyDescent="0.2"/>
    <row r="9099" s="16" customFormat="1" x14ac:dyDescent="0.2"/>
    <row r="9100" s="16" customFormat="1" x14ac:dyDescent="0.2"/>
    <row r="9101" s="16" customFormat="1" x14ac:dyDescent="0.2"/>
    <row r="9102" s="16" customFormat="1" x14ac:dyDescent="0.2"/>
    <row r="9103" s="16" customFormat="1" x14ac:dyDescent="0.2"/>
    <row r="9104" s="16" customFormat="1" x14ac:dyDescent="0.2"/>
    <row r="9105" s="16" customFormat="1" x14ac:dyDescent="0.2"/>
    <row r="9106" s="16" customFormat="1" x14ac:dyDescent="0.2"/>
    <row r="9107" s="16" customFormat="1" x14ac:dyDescent="0.2"/>
    <row r="9108" s="16" customFormat="1" x14ac:dyDescent="0.2"/>
    <row r="9109" s="16" customFormat="1" x14ac:dyDescent="0.2"/>
    <row r="9110" s="16" customFormat="1" x14ac:dyDescent="0.2"/>
    <row r="9111" s="16" customFormat="1" x14ac:dyDescent="0.2"/>
    <row r="9112" s="16" customFormat="1" x14ac:dyDescent="0.2"/>
    <row r="9113" s="16" customFormat="1" x14ac:dyDescent="0.2"/>
    <row r="9114" s="16" customFormat="1" x14ac:dyDescent="0.2"/>
    <row r="9115" s="16" customFormat="1" x14ac:dyDescent="0.2"/>
    <row r="9116" s="16" customFormat="1" x14ac:dyDescent="0.2"/>
    <row r="9117" s="16" customFormat="1" x14ac:dyDescent="0.2"/>
    <row r="9118" s="16" customFormat="1" x14ac:dyDescent="0.2"/>
    <row r="9119" s="16" customFormat="1" x14ac:dyDescent="0.2"/>
    <row r="9120" s="16" customFormat="1" x14ac:dyDescent="0.2"/>
    <row r="9121" s="16" customFormat="1" x14ac:dyDescent="0.2"/>
    <row r="9122" s="16" customFormat="1" x14ac:dyDescent="0.2"/>
    <row r="9123" s="16" customFormat="1" x14ac:dyDescent="0.2"/>
    <row r="9124" s="16" customFormat="1" x14ac:dyDescent="0.2"/>
    <row r="9125" s="16" customFormat="1" x14ac:dyDescent="0.2"/>
    <row r="9126" s="16" customFormat="1" x14ac:dyDescent="0.2"/>
    <row r="9127" s="16" customFormat="1" x14ac:dyDescent="0.2"/>
    <row r="9128" s="16" customFormat="1" x14ac:dyDescent="0.2"/>
    <row r="9129" s="16" customFormat="1" x14ac:dyDescent="0.2"/>
    <row r="9130" s="16" customFormat="1" x14ac:dyDescent="0.2"/>
    <row r="9131" s="16" customFormat="1" x14ac:dyDescent="0.2"/>
    <row r="9132" s="16" customFormat="1" x14ac:dyDescent="0.2"/>
    <row r="9133" s="16" customFormat="1" x14ac:dyDescent="0.2"/>
    <row r="9134" s="16" customFormat="1" x14ac:dyDescent="0.2"/>
    <row r="9135" s="16" customFormat="1" x14ac:dyDescent="0.2"/>
    <row r="9136" s="16" customFormat="1" x14ac:dyDescent="0.2"/>
    <row r="9137" s="16" customFormat="1" x14ac:dyDescent="0.2"/>
    <row r="9138" s="16" customFormat="1" x14ac:dyDescent="0.2"/>
    <row r="9139" s="16" customFormat="1" x14ac:dyDescent="0.2"/>
    <row r="9140" s="16" customFormat="1" x14ac:dyDescent="0.2"/>
    <row r="9141" s="16" customFormat="1" x14ac:dyDescent="0.2"/>
    <row r="9142" s="16" customFormat="1" x14ac:dyDescent="0.2"/>
    <row r="9143" s="16" customFormat="1" x14ac:dyDescent="0.2"/>
    <row r="9144" s="16" customFormat="1" x14ac:dyDescent="0.2"/>
    <row r="9145" s="16" customFormat="1" x14ac:dyDescent="0.2"/>
    <row r="9146" s="16" customFormat="1" x14ac:dyDescent="0.2"/>
    <row r="9147" s="16" customFormat="1" x14ac:dyDescent="0.2"/>
    <row r="9148" s="16" customFormat="1" x14ac:dyDescent="0.2"/>
    <row r="9149" s="16" customFormat="1" x14ac:dyDescent="0.2"/>
    <row r="9150" s="16" customFormat="1" x14ac:dyDescent="0.2"/>
    <row r="9151" s="16" customFormat="1" x14ac:dyDescent="0.2"/>
    <row r="9152" s="16" customFormat="1" x14ac:dyDescent="0.2"/>
    <row r="9153" s="16" customFormat="1" x14ac:dyDescent="0.2"/>
    <row r="9154" s="16" customFormat="1" x14ac:dyDescent="0.2"/>
    <row r="9155" s="16" customFormat="1" x14ac:dyDescent="0.2"/>
    <row r="9156" s="16" customFormat="1" x14ac:dyDescent="0.2"/>
    <row r="9157" s="16" customFormat="1" x14ac:dyDescent="0.2"/>
    <row r="9158" s="16" customFormat="1" x14ac:dyDescent="0.2"/>
    <row r="9159" s="16" customFormat="1" x14ac:dyDescent="0.2"/>
    <row r="9160" s="16" customFormat="1" x14ac:dyDescent="0.2"/>
    <row r="9161" s="16" customFormat="1" x14ac:dyDescent="0.2"/>
    <row r="9162" s="16" customFormat="1" x14ac:dyDescent="0.2"/>
    <row r="9163" s="16" customFormat="1" x14ac:dyDescent="0.2"/>
    <row r="9164" s="16" customFormat="1" x14ac:dyDescent="0.2"/>
    <row r="9165" s="16" customFormat="1" x14ac:dyDescent="0.2"/>
    <row r="9166" s="16" customFormat="1" x14ac:dyDescent="0.2"/>
    <row r="9167" s="16" customFormat="1" x14ac:dyDescent="0.2"/>
    <row r="9168" s="16" customFormat="1" x14ac:dyDescent="0.2"/>
    <row r="9169" s="16" customFormat="1" x14ac:dyDescent="0.2"/>
    <row r="9170" s="16" customFormat="1" x14ac:dyDescent="0.2"/>
    <row r="9171" s="16" customFormat="1" x14ac:dyDescent="0.2"/>
    <row r="9172" s="16" customFormat="1" x14ac:dyDescent="0.2"/>
    <row r="9173" s="16" customFormat="1" x14ac:dyDescent="0.2"/>
    <row r="9174" s="16" customFormat="1" x14ac:dyDescent="0.2"/>
    <row r="9175" s="16" customFormat="1" x14ac:dyDescent="0.2"/>
    <row r="9176" s="16" customFormat="1" x14ac:dyDescent="0.2"/>
    <row r="9177" s="16" customFormat="1" x14ac:dyDescent="0.2"/>
    <row r="9178" s="16" customFormat="1" x14ac:dyDescent="0.2"/>
    <row r="9179" s="16" customFormat="1" x14ac:dyDescent="0.2"/>
    <row r="9180" s="16" customFormat="1" x14ac:dyDescent="0.2"/>
    <row r="9181" s="16" customFormat="1" x14ac:dyDescent="0.2"/>
    <row r="9182" s="16" customFormat="1" x14ac:dyDescent="0.2"/>
    <row r="9183" s="16" customFormat="1" x14ac:dyDescent="0.2"/>
    <row r="9184" s="16" customFormat="1" x14ac:dyDescent="0.2"/>
    <row r="9185" s="16" customFormat="1" x14ac:dyDescent="0.2"/>
    <row r="9186" s="16" customFormat="1" x14ac:dyDescent="0.2"/>
    <row r="9187" s="16" customFormat="1" x14ac:dyDescent="0.2"/>
    <row r="9188" s="16" customFormat="1" x14ac:dyDescent="0.2"/>
    <row r="9189" s="16" customFormat="1" x14ac:dyDescent="0.2"/>
    <row r="9190" s="16" customFormat="1" x14ac:dyDescent="0.2"/>
    <row r="9191" s="16" customFormat="1" x14ac:dyDescent="0.2"/>
    <row r="9192" s="16" customFormat="1" x14ac:dyDescent="0.2"/>
    <row r="9193" s="16" customFormat="1" x14ac:dyDescent="0.2"/>
    <row r="9194" s="16" customFormat="1" x14ac:dyDescent="0.2"/>
    <row r="9195" s="16" customFormat="1" x14ac:dyDescent="0.2"/>
    <row r="9196" s="16" customFormat="1" x14ac:dyDescent="0.2"/>
    <row r="9197" s="16" customFormat="1" x14ac:dyDescent="0.2"/>
    <row r="9198" s="16" customFormat="1" x14ac:dyDescent="0.2"/>
    <row r="9199" s="16" customFormat="1" x14ac:dyDescent="0.2"/>
    <row r="9200" s="16" customFormat="1" x14ac:dyDescent="0.2"/>
    <row r="9201" s="16" customFormat="1" x14ac:dyDescent="0.2"/>
    <row r="9202" s="16" customFormat="1" x14ac:dyDescent="0.2"/>
    <row r="9203" s="16" customFormat="1" x14ac:dyDescent="0.2"/>
    <row r="9204" s="16" customFormat="1" x14ac:dyDescent="0.2"/>
    <row r="9205" s="16" customFormat="1" x14ac:dyDescent="0.2"/>
    <row r="9206" s="16" customFormat="1" x14ac:dyDescent="0.2"/>
    <row r="9207" s="16" customFormat="1" x14ac:dyDescent="0.2"/>
    <row r="9208" s="16" customFormat="1" x14ac:dyDescent="0.2"/>
    <row r="9209" s="16" customFormat="1" x14ac:dyDescent="0.2"/>
    <row r="9210" s="16" customFormat="1" x14ac:dyDescent="0.2"/>
    <row r="9211" s="16" customFormat="1" x14ac:dyDescent="0.2"/>
    <row r="9212" s="16" customFormat="1" x14ac:dyDescent="0.2"/>
    <row r="9213" s="16" customFormat="1" x14ac:dyDescent="0.2"/>
    <row r="9214" s="16" customFormat="1" x14ac:dyDescent="0.2"/>
    <row r="9215" s="16" customFormat="1" x14ac:dyDescent="0.2"/>
    <row r="9216" s="16" customFormat="1" x14ac:dyDescent="0.2"/>
    <row r="9217" s="16" customFormat="1" x14ac:dyDescent="0.2"/>
    <row r="9218" s="16" customFormat="1" x14ac:dyDescent="0.2"/>
    <row r="9219" s="16" customFormat="1" x14ac:dyDescent="0.2"/>
    <row r="9220" s="16" customFormat="1" x14ac:dyDescent="0.2"/>
    <row r="9221" s="16" customFormat="1" x14ac:dyDescent="0.2"/>
    <row r="9222" s="16" customFormat="1" x14ac:dyDescent="0.2"/>
    <row r="9223" s="16" customFormat="1" x14ac:dyDescent="0.2"/>
    <row r="9224" s="16" customFormat="1" x14ac:dyDescent="0.2"/>
    <row r="9225" s="16" customFormat="1" x14ac:dyDescent="0.2"/>
    <row r="9226" s="16" customFormat="1" x14ac:dyDescent="0.2"/>
    <row r="9227" s="16" customFormat="1" x14ac:dyDescent="0.2"/>
    <row r="9228" s="16" customFormat="1" x14ac:dyDescent="0.2"/>
    <row r="9229" s="16" customFormat="1" x14ac:dyDescent="0.2"/>
    <row r="9230" s="16" customFormat="1" x14ac:dyDescent="0.2"/>
    <row r="9231" s="16" customFormat="1" x14ac:dyDescent="0.2"/>
    <row r="9232" s="16" customFormat="1" x14ac:dyDescent="0.2"/>
    <row r="9233" s="16" customFormat="1" x14ac:dyDescent="0.2"/>
    <row r="9234" s="16" customFormat="1" x14ac:dyDescent="0.2"/>
    <row r="9235" s="16" customFormat="1" x14ac:dyDescent="0.2"/>
    <row r="9236" s="16" customFormat="1" x14ac:dyDescent="0.2"/>
    <row r="9237" s="16" customFormat="1" x14ac:dyDescent="0.2"/>
    <row r="9238" s="16" customFormat="1" x14ac:dyDescent="0.2"/>
    <row r="9239" s="16" customFormat="1" x14ac:dyDescent="0.2"/>
    <row r="9240" s="16" customFormat="1" x14ac:dyDescent="0.2"/>
    <row r="9241" s="16" customFormat="1" x14ac:dyDescent="0.2"/>
    <row r="9242" s="16" customFormat="1" x14ac:dyDescent="0.2"/>
    <row r="9243" s="16" customFormat="1" x14ac:dyDescent="0.2"/>
    <row r="9244" s="16" customFormat="1" x14ac:dyDescent="0.2"/>
    <row r="9245" s="16" customFormat="1" x14ac:dyDescent="0.2"/>
    <row r="9246" s="16" customFormat="1" x14ac:dyDescent="0.2"/>
    <row r="9247" s="16" customFormat="1" x14ac:dyDescent="0.2"/>
    <row r="9248" s="16" customFormat="1" x14ac:dyDescent="0.2"/>
    <row r="9249" s="16" customFormat="1" x14ac:dyDescent="0.2"/>
    <row r="9250" s="16" customFormat="1" x14ac:dyDescent="0.2"/>
    <row r="9251" s="16" customFormat="1" x14ac:dyDescent="0.2"/>
    <row r="9252" s="16" customFormat="1" x14ac:dyDescent="0.2"/>
    <row r="9253" s="16" customFormat="1" x14ac:dyDescent="0.2"/>
    <row r="9254" s="16" customFormat="1" x14ac:dyDescent="0.2"/>
    <row r="9255" s="16" customFormat="1" x14ac:dyDescent="0.2"/>
    <row r="9256" s="16" customFormat="1" x14ac:dyDescent="0.2"/>
    <row r="9257" s="16" customFormat="1" x14ac:dyDescent="0.2"/>
    <row r="9258" s="16" customFormat="1" x14ac:dyDescent="0.2"/>
    <row r="9259" s="16" customFormat="1" x14ac:dyDescent="0.2"/>
    <row r="9260" s="16" customFormat="1" x14ac:dyDescent="0.2"/>
    <row r="9261" s="16" customFormat="1" x14ac:dyDescent="0.2"/>
    <row r="9262" s="16" customFormat="1" x14ac:dyDescent="0.2"/>
    <row r="9263" s="16" customFormat="1" x14ac:dyDescent="0.2"/>
    <row r="9264" s="16" customFormat="1" x14ac:dyDescent="0.2"/>
    <row r="9265" s="16" customFormat="1" x14ac:dyDescent="0.2"/>
    <row r="9266" s="16" customFormat="1" x14ac:dyDescent="0.2"/>
    <row r="9267" s="16" customFormat="1" x14ac:dyDescent="0.2"/>
    <row r="9268" s="16" customFormat="1" x14ac:dyDescent="0.2"/>
    <row r="9269" s="16" customFormat="1" x14ac:dyDescent="0.2"/>
    <row r="9270" s="16" customFormat="1" x14ac:dyDescent="0.2"/>
    <row r="9271" s="16" customFormat="1" x14ac:dyDescent="0.2"/>
    <row r="9272" s="16" customFormat="1" x14ac:dyDescent="0.2"/>
    <row r="9273" s="16" customFormat="1" x14ac:dyDescent="0.2"/>
    <row r="9274" s="16" customFormat="1" x14ac:dyDescent="0.2"/>
    <row r="9275" s="16" customFormat="1" x14ac:dyDescent="0.2"/>
    <row r="9276" s="16" customFormat="1" x14ac:dyDescent="0.2"/>
    <row r="9277" s="16" customFormat="1" x14ac:dyDescent="0.2"/>
    <row r="9278" s="16" customFormat="1" x14ac:dyDescent="0.2"/>
    <row r="9279" s="16" customFormat="1" x14ac:dyDescent="0.2"/>
    <row r="9280" s="16" customFormat="1" x14ac:dyDescent="0.2"/>
    <row r="9281" s="16" customFormat="1" x14ac:dyDescent="0.2"/>
    <row r="9282" s="16" customFormat="1" x14ac:dyDescent="0.2"/>
    <row r="9283" s="16" customFormat="1" x14ac:dyDescent="0.2"/>
    <row r="9284" s="16" customFormat="1" x14ac:dyDescent="0.2"/>
    <row r="9285" s="16" customFormat="1" x14ac:dyDescent="0.2"/>
    <row r="9286" s="16" customFormat="1" x14ac:dyDescent="0.2"/>
    <row r="9287" s="16" customFormat="1" x14ac:dyDescent="0.2"/>
    <row r="9288" s="16" customFormat="1" x14ac:dyDescent="0.2"/>
    <row r="9289" s="16" customFormat="1" x14ac:dyDescent="0.2"/>
    <row r="9290" s="16" customFormat="1" x14ac:dyDescent="0.2"/>
    <row r="9291" s="16" customFormat="1" x14ac:dyDescent="0.2"/>
    <row r="9292" s="16" customFormat="1" x14ac:dyDescent="0.2"/>
    <row r="9293" s="16" customFormat="1" x14ac:dyDescent="0.2"/>
    <row r="9294" s="16" customFormat="1" x14ac:dyDescent="0.2"/>
    <row r="9295" s="16" customFormat="1" x14ac:dyDescent="0.2"/>
    <row r="9296" s="16" customFormat="1" x14ac:dyDescent="0.2"/>
    <row r="9297" s="16" customFormat="1" x14ac:dyDescent="0.2"/>
    <row r="9298" s="16" customFormat="1" x14ac:dyDescent="0.2"/>
    <row r="9299" s="16" customFormat="1" x14ac:dyDescent="0.2"/>
    <row r="9300" s="16" customFormat="1" x14ac:dyDescent="0.2"/>
    <row r="9301" s="16" customFormat="1" x14ac:dyDescent="0.2"/>
    <row r="9302" s="16" customFormat="1" x14ac:dyDescent="0.2"/>
    <row r="9303" s="16" customFormat="1" x14ac:dyDescent="0.2"/>
    <row r="9304" s="16" customFormat="1" x14ac:dyDescent="0.2"/>
    <row r="9305" s="16" customFormat="1" x14ac:dyDescent="0.2"/>
    <row r="9306" s="16" customFormat="1" x14ac:dyDescent="0.2"/>
    <row r="9307" s="16" customFormat="1" x14ac:dyDescent="0.2"/>
    <row r="9308" s="16" customFormat="1" x14ac:dyDescent="0.2"/>
    <row r="9309" s="16" customFormat="1" x14ac:dyDescent="0.2"/>
    <row r="9310" s="16" customFormat="1" x14ac:dyDescent="0.2"/>
    <row r="9311" s="16" customFormat="1" x14ac:dyDescent="0.2"/>
    <row r="9312" s="16" customFormat="1" x14ac:dyDescent="0.2"/>
    <row r="9313" s="16" customFormat="1" x14ac:dyDescent="0.2"/>
    <row r="9314" s="16" customFormat="1" x14ac:dyDescent="0.2"/>
    <row r="9315" s="16" customFormat="1" x14ac:dyDescent="0.2"/>
    <row r="9316" s="16" customFormat="1" x14ac:dyDescent="0.2"/>
    <row r="9317" s="16" customFormat="1" x14ac:dyDescent="0.2"/>
    <row r="9318" s="16" customFormat="1" x14ac:dyDescent="0.2"/>
    <row r="9319" s="16" customFormat="1" x14ac:dyDescent="0.2"/>
    <row r="9320" s="16" customFormat="1" x14ac:dyDescent="0.2"/>
    <row r="9321" s="16" customFormat="1" x14ac:dyDescent="0.2"/>
    <row r="9322" s="16" customFormat="1" x14ac:dyDescent="0.2"/>
    <row r="9323" s="16" customFormat="1" x14ac:dyDescent="0.2"/>
    <row r="9324" s="16" customFormat="1" x14ac:dyDescent="0.2"/>
    <row r="9325" s="16" customFormat="1" x14ac:dyDescent="0.2"/>
    <row r="9326" s="16" customFormat="1" x14ac:dyDescent="0.2"/>
    <row r="9327" s="16" customFormat="1" x14ac:dyDescent="0.2"/>
    <row r="9328" s="16" customFormat="1" x14ac:dyDescent="0.2"/>
    <row r="9329" s="16" customFormat="1" x14ac:dyDescent="0.2"/>
    <row r="9330" s="16" customFormat="1" x14ac:dyDescent="0.2"/>
    <row r="9331" s="16" customFormat="1" x14ac:dyDescent="0.2"/>
    <row r="9332" s="16" customFormat="1" x14ac:dyDescent="0.2"/>
    <row r="9333" s="16" customFormat="1" x14ac:dyDescent="0.2"/>
    <row r="9334" s="16" customFormat="1" x14ac:dyDescent="0.2"/>
    <row r="9335" s="16" customFormat="1" x14ac:dyDescent="0.2"/>
    <row r="9336" s="16" customFormat="1" x14ac:dyDescent="0.2"/>
    <row r="9337" s="16" customFormat="1" x14ac:dyDescent="0.2"/>
    <row r="9338" s="16" customFormat="1" x14ac:dyDescent="0.2"/>
    <row r="9339" s="16" customFormat="1" x14ac:dyDescent="0.2"/>
    <row r="9340" s="16" customFormat="1" x14ac:dyDescent="0.2"/>
    <row r="9341" s="16" customFormat="1" x14ac:dyDescent="0.2"/>
    <row r="9342" s="16" customFormat="1" x14ac:dyDescent="0.2"/>
    <row r="9343" s="16" customFormat="1" x14ac:dyDescent="0.2"/>
    <row r="9344" s="16" customFormat="1" x14ac:dyDescent="0.2"/>
    <row r="9345" s="16" customFormat="1" x14ac:dyDescent="0.2"/>
    <row r="9346" s="16" customFormat="1" x14ac:dyDescent="0.2"/>
    <row r="9347" s="16" customFormat="1" x14ac:dyDescent="0.2"/>
    <row r="9348" s="16" customFormat="1" x14ac:dyDescent="0.2"/>
    <row r="9349" s="16" customFormat="1" x14ac:dyDescent="0.2"/>
    <row r="9350" s="16" customFormat="1" x14ac:dyDescent="0.2"/>
    <row r="9351" s="16" customFormat="1" x14ac:dyDescent="0.2"/>
    <row r="9352" s="16" customFormat="1" x14ac:dyDescent="0.2"/>
    <row r="9353" s="16" customFormat="1" x14ac:dyDescent="0.2"/>
    <row r="9354" s="16" customFormat="1" x14ac:dyDescent="0.2"/>
    <row r="9355" s="16" customFormat="1" x14ac:dyDescent="0.2"/>
    <row r="9356" s="16" customFormat="1" x14ac:dyDescent="0.2"/>
    <row r="9357" s="16" customFormat="1" x14ac:dyDescent="0.2"/>
    <row r="9358" s="16" customFormat="1" x14ac:dyDescent="0.2"/>
    <row r="9359" s="16" customFormat="1" x14ac:dyDescent="0.2"/>
    <row r="9360" s="16" customFormat="1" x14ac:dyDescent="0.2"/>
    <row r="9361" s="16" customFormat="1" x14ac:dyDescent="0.2"/>
    <row r="9362" s="16" customFormat="1" x14ac:dyDescent="0.2"/>
    <row r="9363" s="16" customFormat="1" x14ac:dyDescent="0.2"/>
    <row r="9364" s="16" customFormat="1" x14ac:dyDescent="0.2"/>
    <row r="9365" s="16" customFormat="1" x14ac:dyDescent="0.2"/>
    <row r="9366" s="16" customFormat="1" x14ac:dyDescent="0.2"/>
    <row r="9367" s="16" customFormat="1" x14ac:dyDescent="0.2"/>
    <row r="9368" s="16" customFormat="1" x14ac:dyDescent="0.2"/>
    <row r="9369" s="16" customFormat="1" x14ac:dyDescent="0.2"/>
    <row r="9370" s="16" customFormat="1" x14ac:dyDescent="0.2"/>
    <row r="9371" s="16" customFormat="1" x14ac:dyDescent="0.2"/>
    <row r="9372" s="16" customFormat="1" x14ac:dyDescent="0.2"/>
    <row r="9373" s="16" customFormat="1" x14ac:dyDescent="0.2"/>
    <row r="9374" s="16" customFormat="1" x14ac:dyDescent="0.2"/>
    <row r="9375" s="16" customFormat="1" x14ac:dyDescent="0.2"/>
    <row r="9376" s="16" customFormat="1" x14ac:dyDescent="0.2"/>
    <row r="9377" s="16" customFormat="1" x14ac:dyDescent="0.2"/>
    <row r="9378" s="16" customFormat="1" x14ac:dyDescent="0.2"/>
    <row r="9379" s="16" customFormat="1" x14ac:dyDescent="0.2"/>
    <row r="9380" s="16" customFormat="1" x14ac:dyDescent="0.2"/>
    <row r="9381" s="16" customFormat="1" x14ac:dyDescent="0.2"/>
    <row r="9382" s="16" customFormat="1" x14ac:dyDescent="0.2"/>
    <row r="9383" s="16" customFormat="1" x14ac:dyDescent="0.2"/>
    <row r="9384" s="16" customFormat="1" x14ac:dyDescent="0.2"/>
    <row r="9385" s="16" customFormat="1" x14ac:dyDescent="0.2"/>
    <row r="9386" s="16" customFormat="1" x14ac:dyDescent="0.2"/>
    <row r="9387" s="16" customFormat="1" x14ac:dyDescent="0.2"/>
    <row r="9388" s="16" customFormat="1" x14ac:dyDescent="0.2"/>
    <row r="9389" s="16" customFormat="1" x14ac:dyDescent="0.2"/>
    <row r="9390" s="16" customFormat="1" x14ac:dyDescent="0.2"/>
    <row r="9391" s="16" customFormat="1" x14ac:dyDescent="0.2"/>
    <row r="9392" s="16" customFormat="1" x14ac:dyDescent="0.2"/>
    <row r="9393" s="16" customFormat="1" x14ac:dyDescent="0.2"/>
    <row r="9394" s="16" customFormat="1" x14ac:dyDescent="0.2"/>
    <row r="9395" s="16" customFormat="1" x14ac:dyDescent="0.2"/>
    <row r="9396" s="16" customFormat="1" x14ac:dyDescent="0.2"/>
    <row r="9397" s="16" customFormat="1" x14ac:dyDescent="0.2"/>
    <row r="9398" s="16" customFormat="1" x14ac:dyDescent="0.2"/>
    <row r="9399" s="16" customFormat="1" x14ac:dyDescent="0.2"/>
    <row r="9400" s="16" customFormat="1" x14ac:dyDescent="0.2"/>
    <row r="9401" s="16" customFormat="1" x14ac:dyDescent="0.2"/>
    <row r="9402" s="16" customFormat="1" x14ac:dyDescent="0.2"/>
    <row r="9403" s="16" customFormat="1" x14ac:dyDescent="0.2"/>
    <row r="9404" s="16" customFormat="1" x14ac:dyDescent="0.2"/>
    <row r="9405" s="16" customFormat="1" x14ac:dyDescent="0.2"/>
    <row r="9406" s="16" customFormat="1" x14ac:dyDescent="0.2"/>
    <row r="9407" s="16" customFormat="1" x14ac:dyDescent="0.2"/>
    <row r="9408" s="16" customFormat="1" x14ac:dyDescent="0.2"/>
    <row r="9409" s="16" customFormat="1" x14ac:dyDescent="0.2"/>
    <row r="9410" s="16" customFormat="1" x14ac:dyDescent="0.2"/>
    <row r="9411" s="16" customFormat="1" x14ac:dyDescent="0.2"/>
    <row r="9412" s="16" customFormat="1" x14ac:dyDescent="0.2"/>
    <row r="9413" s="16" customFormat="1" x14ac:dyDescent="0.2"/>
    <row r="9414" s="16" customFormat="1" x14ac:dyDescent="0.2"/>
    <row r="9415" s="16" customFormat="1" x14ac:dyDescent="0.2"/>
    <row r="9416" s="16" customFormat="1" x14ac:dyDescent="0.2"/>
    <row r="9417" s="16" customFormat="1" x14ac:dyDescent="0.2"/>
    <row r="9418" s="16" customFormat="1" x14ac:dyDescent="0.2"/>
    <row r="9419" s="16" customFormat="1" x14ac:dyDescent="0.2"/>
    <row r="9420" s="16" customFormat="1" x14ac:dyDescent="0.2"/>
    <row r="9421" s="16" customFormat="1" x14ac:dyDescent="0.2"/>
    <row r="9422" s="16" customFormat="1" x14ac:dyDescent="0.2"/>
    <row r="9423" s="16" customFormat="1" x14ac:dyDescent="0.2"/>
    <row r="9424" s="16" customFormat="1" x14ac:dyDescent="0.2"/>
    <row r="9425" s="16" customFormat="1" x14ac:dyDescent="0.2"/>
    <row r="9426" s="16" customFormat="1" x14ac:dyDescent="0.2"/>
    <row r="9427" s="16" customFormat="1" x14ac:dyDescent="0.2"/>
    <row r="9428" s="16" customFormat="1" x14ac:dyDescent="0.2"/>
    <row r="9429" s="16" customFormat="1" x14ac:dyDescent="0.2"/>
    <row r="9430" s="16" customFormat="1" x14ac:dyDescent="0.2"/>
    <row r="9431" s="16" customFormat="1" x14ac:dyDescent="0.2"/>
    <row r="9432" s="16" customFormat="1" x14ac:dyDescent="0.2"/>
    <row r="9433" s="16" customFormat="1" x14ac:dyDescent="0.2"/>
    <row r="9434" s="16" customFormat="1" x14ac:dyDescent="0.2"/>
    <row r="9435" s="16" customFormat="1" x14ac:dyDescent="0.2"/>
    <row r="9436" s="16" customFormat="1" x14ac:dyDescent="0.2"/>
    <row r="9437" s="16" customFormat="1" x14ac:dyDescent="0.2"/>
    <row r="9438" s="16" customFormat="1" x14ac:dyDescent="0.2"/>
    <row r="9439" s="16" customFormat="1" x14ac:dyDescent="0.2"/>
    <row r="9440" s="16" customFormat="1" x14ac:dyDescent="0.2"/>
    <row r="9441" s="16" customFormat="1" x14ac:dyDescent="0.2"/>
    <row r="9442" s="16" customFormat="1" x14ac:dyDescent="0.2"/>
    <row r="9443" s="16" customFormat="1" x14ac:dyDescent="0.2"/>
    <row r="9444" s="16" customFormat="1" x14ac:dyDescent="0.2"/>
    <row r="9445" s="16" customFormat="1" x14ac:dyDescent="0.2"/>
    <row r="9446" s="16" customFormat="1" x14ac:dyDescent="0.2"/>
    <row r="9447" s="16" customFormat="1" x14ac:dyDescent="0.2"/>
    <row r="9448" s="16" customFormat="1" x14ac:dyDescent="0.2"/>
    <row r="9449" s="16" customFormat="1" x14ac:dyDescent="0.2"/>
    <row r="9450" s="16" customFormat="1" x14ac:dyDescent="0.2"/>
    <row r="9451" s="16" customFormat="1" x14ac:dyDescent="0.2"/>
    <row r="9452" s="16" customFormat="1" x14ac:dyDescent="0.2"/>
    <row r="9453" s="16" customFormat="1" x14ac:dyDescent="0.2"/>
    <row r="9454" s="16" customFormat="1" x14ac:dyDescent="0.2"/>
    <row r="9455" s="16" customFormat="1" x14ac:dyDescent="0.2"/>
    <row r="9456" s="16" customFormat="1" x14ac:dyDescent="0.2"/>
    <row r="9457" s="16" customFormat="1" x14ac:dyDescent="0.2"/>
    <row r="9458" s="16" customFormat="1" x14ac:dyDescent="0.2"/>
    <row r="9459" s="16" customFormat="1" x14ac:dyDescent="0.2"/>
    <row r="9460" s="16" customFormat="1" x14ac:dyDescent="0.2"/>
    <row r="9461" s="16" customFormat="1" x14ac:dyDescent="0.2"/>
    <row r="9462" s="16" customFormat="1" x14ac:dyDescent="0.2"/>
    <row r="9463" s="16" customFormat="1" x14ac:dyDescent="0.2"/>
    <row r="9464" s="16" customFormat="1" x14ac:dyDescent="0.2"/>
    <row r="9465" s="16" customFormat="1" x14ac:dyDescent="0.2"/>
    <row r="9466" s="16" customFormat="1" x14ac:dyDescent="0.2"/>
    <row r="9467" s="16" customFormat="1" x14ac:dyDescent="0.2"/>
    <row r="9468" s="16" customFormat="1" x14ac:dyDescent="0.2"/>
    <row r="9469" s="16" customFormat="1" x14ac:dyDescent="0.2"/>
    <row r="9470" s="16" customFormat="1" x14ac:dyDescent="0.2"/>
    <row r="9471" s="16" customFormat="1" x14ac:dyDescent="0.2"/>
    <row r="9472" s="16" customFormat="1" x14ac:dyDescent="0.2"/>
    <row r="9473" s="16" customFormat="1" x14ac:dyDescent="0.2"/>
    <row r="9474" s="16" customFormat="1" x14ac:dyDescent="0.2"/>
    <row r="9475" s="16" customFormat="1" x14ac:dyDescent="0.2"/>
    <row r="9476" s="16" customFormat="1" x14ac:dyDescent="0.2"/>
    <row r="9477" s="16" customFormat="1" x14ac:dyDescent="0.2"/>
    <row r="9478" s="16" customFormat="1" x14ac:dyDescent="0.2"/>
    <row r="9479" s="16" customFormat="1" x14ac:dyDescent="0.2"/>
    <row r="9480" s="16" customFormat="1" x14ac:dyDescent="0.2"/>
    <row r="9481" s="16" customFormat="1" x14ac:dyDescent="0.2"/>
    <row r="9482" s="16" customFormat="1" x14ac:dyDescent="0.2"/>
    <row r="9483" s="16" customFormat="1" x14ac:dyDescent="0.2"/>
    <row r="9484" s="16" customFormat="1" x14ac:dyDescent="0.2"/>
    <row r="9485" s="16" customFormat="1" x14ac:dyDescent="0.2"/>
    <row r="9486" s="16" customFormat="1" x14ac:dyDescent="0.2"/>
    <row r="9487" s="16" customFormat="1" x14ac:dyDescent="0.2"/>
    <row r="9488" s="16" customFormat="1" x14ac:dyDescent="0.2"/>
    <row r="9489" s="16" customFormat="1" x14ac:dyDescent="0.2"/>
    <row r="9490" s="16" customFormat="1" x14ac:dyDescent="0.2"/>
    <row r="9491" s="16" customFormat="1" x14ac:dyDescent="0.2"/>
    <row r="9492" s="16" customFormat="1" x14ac:dyDescent="0.2"/>
    <row r="9493" s="16" customFormat="1" x14ac:dyDescent="0.2"/>
    <row r="9494" s="16" customFormat="1" x14ac:dyDescent="0.2"/>
    <row r="9495" s="16" customFormat="1" x14ac:dyDescent="0.2"/>
    <row r="9496" s="16" customFormat="1" x14ac:dyDescent="0.2"/>
    <row r="9497" s="16" customFormat="1" x14ac:dyDescent="0.2"/>
    <row r="9498" s="16" customFormat="1" x14ac:dyDescent="0.2"/>
    <row r="9499" s="16" customFormat="1" x14ac:dyDescent="0.2"/>
    <row r="9500" s="16" customFormat="1" x14ac:dyDescent="0.2"/>
    <row r="9501" s="16" customFormat="1" x14ac:dyDescent="0.2"/>
    <row r="9502" s="16" customFormat="1" x14ac:dyDescent="0.2"/>
    <row r="9503" s="16" customFormat="1" x14ac:dyDescent="0.2"/>
    <row r="9504" s="16" customFormat="1" x14ac:dyDescent="0.2"/>
    <row r="9505" s="16" customFormat="1" x14ac:dyDescent="0.2"/>
    <row r="9506" s="16" customFormat="1" x14ac:dyDescent="0.2"/>
    <row r="9507" s="16" customFormat="1" x14ac:dyDescent="0.2"/>
    <row r="9508" s="16" customFormat="1" x14ac:dyDescent="0.2"/>
    <row r="9509" s="16" customFormat="1" x14ac:dyDescent="0.2"/>
    <row r="9510" s="16" customFormat="1" x14ac:dyDescent="0.2"/>
    <row r="9511" s="16" customFormat="1" x14ac:dyDescent="0.2"/>
    <row r="9512" s="16" customFormat="1" x14ac:dyDescent="0.2"/>
    <row r="9513" s="16" customFormat="1" x14ac:dyDescent="0.2"/>
    <row r="9514" s="16" customFormat="1" x14ac:dyDescent="0.2"/>
    <row r="9515" s="16" customFormat="1" x14ac:dyDescent="0.2"/>
    <row r="9516" s="16" customFormat="1" x14ac:dyDescent="0.2"/>
    <row r="9517" s="16" customFormat="1" x14ac:dyDescent="0.2"/>
    <row r="9518" s="16" customFormat="1" x14ac:dyDescent="0.2"/>
    <row r="9519" s="16" customFormat="1" x14ac:dyDescent="0.2"/>
    <row r="9520" s="16" customFormat="1" x14ac:dyDescent="0.2"/>
    <row r="9521" s="16" customFormat="1" x14ac:dyDescent="0.2"/>
    <row r="9522" s="16" customFormat="1" x14ac:dyDescent="0.2"/>
    <row r="9523" s="16" customFormat="1" x14ac:dyDescent="0.2"/>
    <row r="9524" s="16" customFormat="1" x14ac:dyDescent="0.2"/>
    <row r="9525" s="16" customFormat="1" x14ac:dyDescent="0.2"/>
    <row r="9526" s="16" customFormat="1" x14ac:dyDescent="0.2"/>
    <row r="9527" s="16" customFormat="1" x14ac:dyDescent="0.2"/>
    <row r="9528" s="16" customFormat="1" x14ac:dyDescent="0.2"/>
    <row r="9529" s="16" customFormat="1" x14ac:dyDescent="0.2"/>
    <row r="9530" s="16" customFormat="1" x14ac:dyDescent="0.2"/>
    <row r="9531" s="16" customFormat="1" x14ac:dyDescent="0.2"/>
    <row r="9532" s="16" customFormat="1" x14ac:dyDescent="0.2"/>
    <row r="9533" s="16" customFormat="1" x14ac:dyDescent="0.2"/>
    <row r="9534" s="16" customFormat="1" x14ac:dyDescent="0.2"/>
    <row r="9535" s="16" customFormat="1" x14ac:dyDescent="0.2"/>
    <row r="9536" s="16" customFormat="1" x14ac:dyDescent="0.2"/>
    <row r="9537" s="16" customFormat="1" x14ac:dyDescent="0.2"/>
    <row r="9538" s="16" customFormat="1" x14ac:dyDescent="0.2"/>
    <row r="9539" s="16" customFormat="1" x14ac:dyDescent="0.2"/>
    <row r="9540" s="16" customFormat="1" x14ac:dyDescent="0.2"/>
    <row r="9541" s="16" customFormat="1" x14ac:dyDescent="0.2"/>
    <row r="9542" s="16" customFormat="1" x14ac:dyDescent="0.2"/>
    <row r="9543" s="16" customFormat="1" x14ac:dyDescent="0.2"/>
    <row r="9544" s="16" customFormat="1" x14ac:dyDescent="0.2"/>
    <row r="9545" s="16" customFormat="1" x14ac:dyDescent="0.2"/>
    <row r="9546" s="16" customFormat="1" x14ac:dyDescent="0.2"/>
    <row r="9547" s="16" customFormat="1" x14ac:dyDescent="0.2"/>
    <row r="9548" s="16" customFormat="1" x14ac:dyDescent="0.2"/>
    <row r="9549" s="16" customFormat="1" x14ac:dyDescent="0.2"/>
    <row r="9550" s="16" customFormat="1" x14ac:dyDescent="0.2"/>
    <row r="9551" s="16" customFormat="1" x14ac:dyDescent="0.2"/>
    <row r="9552" s="16" customFormat="1" x14ac:dyDescent="0.2"/>
    <row r="9553" s="16" customFormat="1" x14ac:dyDescent="0.2"/>
    <row r="9554" s="16" customFormat="1" x14ac:dyDescent="0.2"/>
    <row r="9555" s="16" customFormat="1" x14ac:dyDescent="0.2"/>
    <row r="9556" s="16" customFormat="1" x14ac:dyDescent="0.2"/>
    <row r="9557" s="16" customFormat="1" x14ac:dyDescent="0.2"/>
    <row r="9558" s="16" customFormat="1" x14ac:dyDescent="0.2"/>
    <row r="9559" s="16" customFormat="1" x14ac:dyDescent="0.2"/>
    <row r="9560" s="16" customFormat="1" x14ac:dyDescent="0.2"/>
    <row r="9561" s="16" customFormat="1" x14ac:dyDescent="0.2"/>
    <row r="9562" s="16" customFormat="1" x14ac:dyDescent="0.2"/>
    <row r="9563" s="16" customFormat="1" x14ac:dyDescent="0.2"/>
    <row r="9564" s="16" customFormat="1" x14ac:dyDescent="0.2"/>
    <row r="9565" s="16" customFormat="1" x14ac:dyDescent="0.2"/>
    <row r="9566" s="16" customFormat="1" x14ac:dyDescent="0.2"/>
    <row r="9567" s="16" customFormat="1" x14ac:dyDescent="0.2"/>
    <row r="9568" s="16" customFormat="1" x14ac:dyDescent="0.2"/>
    <row r="9569" s="16" customFormat="1" x14ac:dyDescent="0.2"/>
    <row r="9570" s="16" customFormat="1" x14ac:dyDescent="0.2"/>
    <row r="9571" s="16" customFormat="1" x14ac:dyDescent="0.2"/>
    <row r="9572" s="16" customFormat="1" x14ac:dyDescent="0.2"/>
    <row r="9573" s="16" customFormat="1" x14ac:dyDescent="0.2"/>
    <row r="9574" s="16" customFormat="1" x14ac:dyDescent="0.2"/>
    <row r="9575" s="16" customFormat="1" x14ac:dyDescent="0.2"/>
    <row r="9576" s="16" customFormat="1" x14ac:dyDescent="0.2"/>
    <row r="9577" s="16" customFormat="1" x14ac:dyDescent="0.2"/>
    <row r="9578" s="16" customFormat="1" x14ac:dyDescent="0.2"/>
    <row r="9579" s="16" customFormat="1" x14ac:dyDescent="0.2"/>
    <row r="9580" s="16" customFormat="1" x14ac:dyDescent="0.2"/>
    <row r="9581" s="16" customFormat="1" x14ac:dyDescent="0.2"/>
    <row r="9582" s="16" customFormat="1" x14ac:dyDescent="0.2"/>
    <row r="9583" s="16" customFormat="1" x14ac:dyDescent="0.2"/>
    <row r="9584" s="16" customFormat="1" x14ac:dyDescent="0.2"/>
    <row r="9585" s="16" customFormat="1" x14ac:dyDescent="0.2"/>
    <row r="9586" s="16" customFormat="1" x14ac:dyDescent="0.2"/>
    <row r="9587" s="16" customFormat="1" x14ac:dyDescent="0.2"/>
    <row r="9588" s="16" customFormat="1" x14ac:dyDescent="0.2"/>
    <row r="9589" s="16" customFormat="1" x14ac:dyDescent="0.2"/>
    <row r="9590" s="16" customFormat="1" x14ac:dyDescent="0.2"/>
    <row r="9591" s="16" customFormat="1" x14ac:dyDescent="0.2"/>
    <row r="9592" s="16" customFormat="1" x14ac:dyDescent="0.2"/>
    <row r="9593" s="16" customFormat="1" x14ac:dyDescent="0.2"/>
    <row r="9594" s="16" customFormat="1" x14ac:dyDescent="0.2"/>
    <row r="9595" s="16" customFormat="1" x14ac:dyDescent="0.2"/>
    <row r="9596" s="16" customFormat="1" x14ac:dyDescent="0.2"/>
    <row r="9597" s="16" customFormat="1" x14ac:dyDescent="0.2"/>
    <row r="9598" s="16" customFormat="1" x14ac:dyDescent="0.2"/>
    <row r="9599" s="16" customFormat="1" x14ac:dyDescent="0.2"/>
    <row r="9600" s="16" customFormat="1" x14ac:dyDescent="0.2"/>
    <row r="9601" s="16" customFormat="1" x14ac:dyDescent="0.2"/>
    <row r="9602" s="16" customFormat="1" x14ac:dyDescent="0.2"/>
    <row r="9603" s="16" customFormat="1" x14ac:dyDescent="0.2"/>
    <row r="9604" s="16" customFormat="1" x14ac:dyDescent="0.2"/>
    <row r="9605" s="16" customFormat="1" x14ac:dyDescent="0.2"/>
    <row r="9606" s="16" customFormat="1" x14ac:dyDescent="0.2"/>
    <row r="9607" s="16" customFormat="1" x14ac:dyDescent="0.2"/>
    <row r="9608" s="16" customFormat="1" x14ac:dyDescent="0.2"/>
    <row r="9609" s="16" customFormat="1" x14ac:dyDescent="0.2"/>
    <row r="9610" s="16" customFormat="1" x14ac:dyDescent="0.2"/>
    <row r="9611" s="16" customFormat="1" x14ac:dyDescent="0.2"/>
    <row r="9612" s="16" customFormat="1" x14ac:dyDescent="0.2"/>
    <row r="9613" s="16" customFormat="1" x14ac:dyDescent="0.2"/>
    <row r="9614" s="16" customFormat="1" x14ac:dyDescent="0.2"/>
    <row r="9615" s="16" customFormat="1" x14ac:dyDescent="0.2"/>
    <row r="9616" s="16" customFormat="1" x14ac:dyDescent="0.2"/>
    <row r="9617" s="16" customFormat="1" x14ac:dyDescent="0.2"/>
    <row r="9618" s="16" customFormat="1" x14ac:dyDescent="0.2"/>
    <row r="9619" s="16" customFormat="1" x14ac:dyDescent="0.2"/>
    <row r="9620" s="16" customFormat="1" x14ac:dyDescent="0.2"/>
    <row r="9621" s="16" customFormat="1" x14ac:dyDescent="0.2"/>
    <row r="9622" s="16" customFormat="1" x14ac:dyDescent="0.2"/>
    <row r="9623" s="16" customFormat="1" x14ac:dyDescent="0.2"/>
    <row r="9624" s="16" customFormat="1" x14ac:dyDescent="0.2"/>
    <row r="9625" s="16" customFormat="1" x14ac:dyDescent="0.2"/>
    <row r="9626" s="16" customFormat="1" x14ac:dyDescent="0.2"/>
    <row r="9627" s="16" customFormat="1" x14ac:dyDescent="0.2"/>
    <row r="9628" s="16" customFormat="1" x14ac:dyDescent="0.2"/>
    <row r="9629" s="16" customFormat="1" x14ac:dyDescent="0.2"/>
    <row r="9630" s="16" customFormat="1" x14ac:dyDescent="0.2"/>
    <row r="9631" s="16" customFormat="1" x14ac:dyDescent="0.2"/>
    <row r="9632" s="16" customFormat="1" x14ac:dyDescent="0.2"/>
    <row r="9633" s="16" customFormat="1" x14ac:dyDescent="0.2"/>
    <row r="9634" s="16" customFormat="1" x14ac:dyDescent="0.2"/>
    <row r="9635" s="16" customFormat="1" x14ac:dyDescent="0.2"/>
    <row r="9636" s="16" customFormat="1" x14ac:dyDescent="0.2"/>
    <row r="9637" s="16" customFormat="1" x14ac:dyDescent="0.2"/>
    <row r="9638" s="16" customFormat="1" x14ac:dyDescent="0.2"/>
    <row r="9639" s="16" customFormat="1" x14ac:dyDescent="0.2"/>
    <row r="9640" s="16" customFormat="1" x14ac:dyDescent="0.2"/>
    <row r="9641" s="16" customFormat="1" x14ac:dyDescent="0.2"/>
    <row r="9642" s="16" customFormat="1" x14ac:dyDescent="0.2"/>
    <row r="9643" s="16" customFormat="1" x14ac:dyDescent="0.2"/>
    <row r="9644" s="16" customFormat="1" x14ac:dyDescent="0.2"/>
    <row r="9645" s="16" customFormat="1" x14ac:dyDescent="0.2"/>
    <row r="9646" s="16" customFormat="1" x14ac:dyDescent="0.2"/>
    <row r="9647" s="16" customFormat="1" x14ac:dyDescent="0.2"/>
    <row r="9648" s="16" customFormat="1" x14ac:dyDescent="0.2"/>
    <row r="9649" s="16" customFormat="1" x14ac:dyDescent="0.2"/>
    <row r="9650" s="16" customFormat="1" x14ac:dyDescent="0.2"/>
    <row r="9651" s="16" customFormat="1" x14ac:dyDescent="0.2"/>
    <row r="9652" s="16" customFormat="1" x14ac:dyDescent="0.2"/>
    <row r="9653" s="16" customFormat="1" x14ac:dyDescent="0.2"/>
    <row r="9654" s="16" customFormat="1" x14ac:dyDescent="0.2"/>
    <row r="9655" s="16" customFormat="1" x14ac:dyDescent="0.2"/>
    <row r="9656" s="16" customFormat="1" x14ac:dyDescent="0.2"/>
    <row r="9657" s="16" customFormat="1" x14ac:dyDescent="0.2"/>
    <row r="9658" s="16" customFormat="1" x14ac:dyDescent="0.2"/>
    <row r="9659" s="16" customFormat="1" x14ac:dyDescent="0.2"/>
    <row r="9660" s="16" customFormat="1" x14ac:dyDescent="0.2"/>
    <row r="9661" s="16" customFormat="1" x14ac:dyDescent="0.2"/>
    <row r="9662" s="16" customFormat="1" x14ac:dyDescent="0.2"/>
    <row r="9663" s="16" customFormat="1" x14ac:dyDescent="0.2"/>
    <row r="9664" s="16" customFormat="1" x14ac:dyDescent="0.2"/>
    <row r="9665" s="16" customFormat="1" x14ac:dyDescent="0.2"/>
    <row r="9666" s="16" customFormat="1" x14ac:dyDescent="0.2"/>
    <row r="9667" s="16" customFormat="1" x14ac:dyDescent="0.2"/>
    <row r="9668" s="16" customFormat="1" x14ac:dyDescent="0.2"/>
    <row r="9669" s="16" customFormat="1" x14ac:dyDescent="0.2"/>
    <row r="9670" s="16" customFormat="1" x14ac:dyDescent="0.2"/>
    <row r="9671" s="16" customFormat="1" x14ac:dyDescent="0.2"/>
    <row r="9672" s="16" customFormat="1" x14ac:dyDescent="0.2"/>
    <row r="9673" s="16" customFormat="1" x14ac:dyDescent="0.2"/>
    <row r="9674" s="16" customFormat="1" x14ac:dyDescent="0.2"/>
    <row r="9675" s="16" customFormat="1" x14ac:dyDescent="0.2"/>
    <row r="9676" s="16" customFormat="1" x14ac:dyDescent="0.2"/>
    <row r="9677" s="16" customFormat="1" x14ac:dyDescent="0.2"/>
    <row r="9678" s="16" customFormat="1" x14ac:dyDescent="0.2"/>
    <row r="9679" s="16" customFormat="1" x14ac:dyDescent="0.2"/>
    <row r="9680" s="16" customFormat="1" x14ac:dyDescent="0.2"/>
    <row r="9681" s="16" customFormat="1" x14ac:dyDescent="0.2"/>
    <row r="9682" s="16" customFormat="1" x14ac:dyDescent="0.2"/>
    <row r="9683" s="16" customFormat="1" x14ac:dyDescent="0.2"/>
    <row r="9684" s="16" customFormat="1" x14ac:dyDescent="0.2"/>
    <row r="9685" s="16" customFormat="1" x14ac:dyDescent="0.2"/>
    <row r="9686" s="16" customFormat="1" x14ac:dyDescent="0.2"/>
    <row r="9687" s="16" customFormat="1" x14ac:dyDescent="0.2"/>
    <row r="9688" s="16" customFormat="1" x14ac:dyDescent="0.2"/>
    <row r="9689" s="16" customFormat="1" x14ac:dyDescent="0.2"/>
    <row r="9690" s="16" customFormat="1" x14ac:dyDescent="0.2"/>
    <row r="9691" s="16" customFormat="1" x14ac:dyDescent="0.2"/>
    <row r="9692" s="16" customFormat="1" x14ac:dyDescent="0.2"/>
    <row r="9693" s="16" customFormat="1" x14ac:dyDescent="0.2"/>
    <row r="9694" s="16" customFormat="1" x14ac:dyDescent="0.2"/>
    <row r="9695" s="16" customFormat="1" x14ac:dyDescent="0.2"/>
    <row r="9696" s="16" customFormat="1" x14ac:dyDescent="0.2"/>
    <row r="9697" s="16" customFormat="1" x14ac:dyDescent="0.2"/>
    <row r="9698" s="16" customFormat="1" x14ac:dyDescent="0.2"/>
    <row r="9699" s="16" customFormat="1" x14ac:dyDescent="0.2"/>
    <row r="9700" s="16" customFormat="1" x14ac:dyDescent="0.2"/>
    <row r="9701" s="16" customFormat="1" x14ac:dyDescent="0.2"/>
    <row r="9702" s="16" customFormat="1" x14ac:dyDescent="0.2"/>
    <row r="9703" s="16" customFormat="1" x14ac:dyDescent="0.2"/>
    <row r="9704" s="16" customFormat="1" x14ac:dyDescent="0.2"/>
    <row r="9705" s="16" customFormat="1" x14ac:dyDescent="0.2"/>
    <row r="9706" s="16" customFormat="1" x14ac:dyDescent="0.2"/>
    <row r="9707" s="16" customFormat="1" x14ac:dyDescent="0.2"/>
    <row r="9708" s="16" customFormat="1" x14ac:dyDescent="0.2"/>
    <row r="9709" s="16" customFormat="1" x14ac:dyDescent="0.2"/>
    <row r="9710" s="16" customFormat="1" x14ac:dyDescent="0.2"/>
    <row r="9711" s="16" customFormat="1" x14ac:dyDescent="0.2"/>
    <row r="9712" s="16" customFormat="1" x14ac:dyDescent="0.2"/>
    <row r="9713" s="16" customFormat="1" x14ac:dyDescent="0.2"/>
    <row r="9714" s="16" customFormat="1" x14ac:dyDescent="0.2"/>
    <row r="9715" s="16" customFormat="1" x14ac:dyDescent="0.2"/>
    <row r="9716" s="16" customFormat="1" x14ac:dyDescent="0.2"/>
    <row r="9717" s="16" customFormat="1" x14ac:dyDescent="0.2"/>
    <row r="9718" s="16" customFormat="1" x14ac:dyDescent="0.2"/>
    <row r="9719" s="16" customFormat="1" x14ac:dyDescent="0.2"/>
    <row r="9720" s="16" customFormat="1" x14ac:dyDescent="0.2"/>
    <row r="9721" s="16" customFormat="1" x14ac:dyDescent="0.2"/>
    <row r="9722" s="16" customFormat="1" x14ac:dyDescent="0.2"/>
    <row r="9723" s="16" customFormat="1" x14ac:dyDescent="0.2"/>
    <row r="9724" s="16" customFormat="1" x14ac:dyDescent="0.2"/>
    <row r="9725" s="16" customFormat="1" x14ac:dyDescent="0.2"/>
    <row r="9726" s="16" customFormat="1" x14ac:dyDescent="0.2"/>
    <row r="9727" s="16" customFormat="1" x14ac:dyDescent="0.2"/>
    <row r="9728" s="16" customFormat="1" x14ac:dyDescent="0.2"/>
    <row r="9729" s="16" customFormat="1" x14ac:dyDescent="0.2"/>
    <row r="9730" s="16" customFormat="1" x14ac:dyDescent="0.2"/>
    <row r="9731" s="16" customFormat="1" x14ac:dyDescent="0.2"/>
    <row r="9732" s="16" customFormat="1" x14ac:dyDescent="0.2"/>
    <row r="9733" s="16" customFormat="1" x14ac:dyDescent="0.2"/>
    <row r="9734" s="16" customFormat="1" x14ac:dyDescent="0.2"/>
    <row r="9735" s="16" customFormat="1" x14ac:dyDescent="0.2"/>
    <row r="9736" s="16" customFormat="1" x14ac:dyDescent="0.2"/>
    <row r="9737" s="16" customFormat="1" x14ac:dyDescent="0.2"/>
    <row r="9738" s="16" customFormat="1" x14ac:dyDescent="0.2"/>
    <row r="9739" s="16" customFormat="1" x14ac:dyDescent="0.2"/>
    <row r="9740" s="16" customFormat="1" x14ac:dyDescent="0.2"/>
    <row r="9741" s="16" customFormat="1" x14ac:dyDescent="0.2"/>
    <row r="9742" s="16" customFormat="1" x14ac:dyDescent="0.2"/>
    <row r="9743" s="16" customFormat="1" x14ac:dyDescent="0.2"/>
    <row r="9744" s="16" customFormat="1" x14ac:dyDescent="0.2"/>
    <row r="9745" s="16" customFormat="1" x14ac:dyDescent="0.2"/>
    <row r="9746" s="16" customFormat="1" x14ac:dyDescent="0.2"/>
    <row r="9747" s="16" customFormat="1" x14ac:dyDescent="0.2"/>
    <row r="9748" s="16" customFormat="1" x14ac:dyDescent="0.2"/>
    <row r="9749" s="16" customFormat="1" x14ac:dyDescent="0.2"/>
    <row r="9750" s="16" customFormat="1" x14ac:dyDescent="0.2"/>
    <row r="9751" s="16" customFormat="1" x14ac:dyDescent="0.2"/>
    <row r="9752" s="16" customFormat="1" x14ac:dyDescent="0.2"/>
    <row r="9753" s="16" customFormat="1" x14ac:dyDescent="0.2"/>
    <row r="9754" s="16" customFormat="1" x14ac:dyDescent="0.2"/>
    <row r="9755" s="16" customFormat="1" x14ac:dyDescent="0.2"/>
    <row r="9756" s="16" customFormat="1" x14ac:dyDescent="0.2"/>
    <row r="9757" s="16" customFormat="1" x14ac:dyDescent="0.2"/>
    <row r="9758" s="16" customFormat="1" x14ac:dyDescent="0.2"/>
    <row r="9759" s="16" customFormat="1" x14ac:dyDescent="0.2"/>
    <row r="9760" s="16" customFormat="1" x14ac:dyDescent="0.2"/>
    <row r="9761" s="16" customFormat="1" x14ac:dyDescent="0.2"/>
    <row r="9762" s="16" customFormat="1" x14ac:dyDescent="0.2"/>
    <row r="9763" s="16" customFormat="1" x14ac:dyDescent="0.2"/>
    <row r="9764" s="16" customFormat="1" x14ac:dyDescent="0.2"/>
    <row r="9765" s="16" customFormat="1" x14ac:dyDescent="0.2"/>
    <row r="9766" s="16" customFormat="1" x14ac:dyDescent="0.2"/>
    <row r="9767" s="16" customFormat="1" x14ac:dyDescent="0.2"/>
    <row r="9768" s="16" customFormat="1" x14ac:dyDescent="0.2"/>
    <row r="9769" s="16" customFormat="1" x14ac:dyDescent="0.2"/>
    <row r="9770" s="16" customFormat="1" x14ac:dyDescent="0.2"/>
    <row r="9771" s="16" customFormat="1" x14ac:dyDescent="0.2"/>
    <row r="9772" s="16" customFormat="1" x14ac:dyDescent="0.2"/>
    <row r="9773" s="16" customFormat="1" x14ac:dyDescent="0.2"/>
    <row r="9774" s="16" customFormat="1" x14ac:dyDescent="0.2"/>
    <row r="9775" s="16" customFormat="1" x14ac:dyDescent="0.2"/>
    <row r="9776" s="16" customFormat="1" x14ac:dyDescent="0.2"/>
    <row r="9777" s="16" customFormat="1" x14ac:dyDescent="0.2"/>
    <row r="9778" s="16" customFormat="1" x14ac:dyDescent="0.2"/>
    <row r="9779" s="16" customFormat="1" x14ac:dyDescent="0.2"/>
    <row r="9780" s="16" customFormat="1" x14ac:dyDescent="0.2"/>
    <row r="9781" s="16" customFormat="1" x14ac:dyDescent="0.2"/>
    <row r="9782" s="16" customFormat="1" x14ac:dyDescent="0.2"/>
    <row r="9783" s="16" customFormat="1" x14ac:dyDescent="0.2"/>
    <row r="9784" s="16" customFormat="1" x14ac:dyDescent="0.2"/>
    <row r="9785" s="16" customFormat="1" x14ac:dyDescent="0.2"/>
    <row r="9786" s="16" customFormat="1" x14ac:dyDescent="0.2"/>
    <row r="9787" s="16" customFormat="1" x14ac:dyDescent="0.2"/>
    <row r="9788" s="16" customFormat="1" x14ac:dyDescent="0.2"/>
    <row r="9789" s="16" customFormat="1" x14ac:dyDescent="0.2"/>
    <row r="9790" s="16" customFormat="1" x14ac:dyDescent="0.2"/>
    <row r="9791" s="16" customFormat="1" x14ac:dyDescent="0.2"/>
    <row r="9792" s="16" customFormat="1" x14ac:dyDescent="0.2"/>
    <row r="9793" s="16" customFormat="1" x14ac:dyDescent="0.2"/>
    <row r="9794" s="16" customFormat="1" x14ac:dyDescent="0.2"/>
    <row r="9795" s="16" customFormat="1" x14ac:dyDescent="0.2"/>
    <row r="9796" s="16" customFormat="1" x14ac:dyDescent="0.2"/>
    <row r="9797" s="16" customFormat="1" x14ac:dyDescent="0.2"/>
    <row r="9798" s="16" customFormat="1" x14ac:dyDescent="0.2"/>
    <row r="9799" s="16" customFormat="1" x14ac:dyDescent="0.2"/>
    <row r="9800" s="16" customFormat="1" x14ac:dyDescent="0.2"/>
    <row r="9801" s="16" customFormat="1" x14ac:dyDescent="0.2"/>
    <row r="9802" s="16" customFormat="1" x14ac:dyDescent="0.2"/>
    <row r="9803" s="16" customFormat="1" x14ac:dyDescent="0.2"/>
    <row r="9804" s="16" customFormat="1" x14ac:dyDescent="0.2"/>
    <row r="9805" s="16" customFormat="1" x14ac:dyDescent="0.2"/>
    <row r="9806" s="16" customFormat="1" x14ac:dyDescent="0.2"/>
    <row r="9807" s="16" customFormat="1" x14ac:dyDescent="0.2"/>
    <row r="9808" s="16" customFormat="1" x14ac:dyDescent="0.2"/>
    <row r="9809" s="16" customFormat="1" x14ac:dyDescent="0.2"/>
    <row r="9810" s="16" customFormat="1" x14ac:dyDescent="0.2"/>
    <row r="9811" s="16" customFormat="1" x14ac:dyDescent="0.2"/>
    <row r="9812" s="16" customFormat="1" x14ac:dyDescent="0.2"/>
    <row r="9813" s="16" customFormat="1" x14ac:dyDescent="0.2"/>
    <row r="9814" s="16" customFormat="1" x14ac:dyDescent="0.2"/>
    <row r="9815" s="16" customFormat="1" x14ac:dyDescent="0.2"/>
    <row r="9816" s="16" customFormat="1" x14ac:dyDescent="0.2"/>
    <row r="9817" s="16" customFormat="1" x14ac:dyDescent="0.2"/>
    <row r="9818" s="16" customFormat="1" x14ac:dyDescent="0.2"/>
    <row r="9819" s="16" customFormat="1" x14ac:dyDescent="0.2"/>
    <row r="9820" s="16" customFormat="1" x14ac:dyDescent="0.2"/>
    <row r="9821" s="16" customFormat="1" x14ac:dyDescent="0.2"/>
    <row r="9822" s="16" customFormat="1" x14ac:dyDescent="0.2"/>
    <row r="9823" s="16" customFormat="1" x14ac:dyDescent="0.2"/>
    <row r="9824" s="16" customFormat="1" x14ac:dyDescent="0.2"/>
    <row r="9825" s="16" customFormat="1" x14ac:dyDescent="0.2"/>
    <row r="9826" s="16" customFormat="1" x14ac:dyDescent="0.2"/>
    <row r="9827" s="16" customFormat="1" x14ac:dyDescent="0.2"/>
    <row r="9828" s="16" customFormat="1" x14ac:dyDescent="0.2"/>
    <row r="9829" s="16" customFormat="1" x14ac:dyDescent="0.2"/>
    <row r="9830" s="16" customFormat="1" x14ac:dyDescent="0.2"/>
    <row r="9831" s="16" customFormat="1" x14ac:dyDescent="0.2"/>
    <row r="9832" s="16" customFormat="1" x14ac:dyDescent="0.2"/>
    <row r="9833" s="16" customFormat="1" x14ac:dyDescent="0.2"/>
    <row r="9834" s="16" customFormat="1" x14ac:dyDescent="0.2"/>
    <row r="9835" s="16" customFormat="1" x14ac:dyDescent="0.2"/>
    <row r="9836" s="16" customFormat="1" x14ac:dyDescent="0.2"/>
    <row r="9837" s="16" customFormat="1" x14ac:dyDescent="0.2"/>
    <row r="9838" s="16" customFormat="1" x14ac:dyDescent="0.2"/>
    <row r="9839" s="16" customFormat="1" x14ac:dyDescent="0.2"/>
    <row r="9840" s="16" customFormat="1" x14ac:dyDescent="0.2"/>
    <row r="9841" s="16" customFormat="1" x14ac:dyDescent="0.2"/>
    <row r="9842" s="16" customFormat="1" x14ac:dyDescent="0.2"/>
    <row r="9843" s="16" customFormat="1" x14ac:dyDescent="0.2"/>
    <row r="9844" s="16" customFormat="1" x14ac:dyDescent="0.2"/>
    <row r="9845" s="16" customFormat="1" x14ac:dyDescent="0.2"/>
    <row r="9846" s="16" customFormat="1" x14ac:dyDescent="0.2"/>
    <row r="9847" s="16" customFormat="1" x14ac:dyDescent="0.2"/>
    <row r="9848" s="16" customFormat="1" x14ac:dyDescent="0.2"/>
    <row r="9849" s="16" customFormat="1" x14ac:dyDescent="0.2"/>
    <row r="9850" s="16" customFormat="1" x14ac:dyDescent="0.2"/>
    <row r="9851" s="16" customFormat="1" x14ac:dyDescent="0.2"/>
    <row r="9852" s="16" customFormat="1" x14ac:dyDescent="0.2"/>
    <row r="9853" s="16" customFormat="1" x14ac:dyDescent="0.2"/>
    <row r="9854" s="16" customFormat="1" x14ac:dyDescent="0.2"/>
    <row r="9855" s="16" customFormat="1" x14ac:dyDescent="0.2"/>
    <row r="9856" s="16" customFormat="1" x14ac:dyDescent="0.2"/>
    <row r="9857" s="16" customFormat="1" x14ac:dyDescent="0.2"/>
    <row r="9858" s="16" customFormat="1" x14ac:dyDescent="0.2"/>
    <row r="9859" s="16" customFormat="1" x14ac:dyDescent="0.2"/>
    <row r="9860" s="16" customFormat="1" x14ac:dyDescent="0.2"/>
    <row r="9861" s="16" customFormat="1" x14ac:dyDescent="0.2"/>
    <row r="9862" s="16" customFormat="1" x14ac:dyDescent="0.2"/>
    <row r="9863" s="16" customFormat="1" x14ac:dyDescent="0.2"/>
    <row r="9864" s="16" customFormat="1" x14ac:dyDescent="0.2"/>
    <row r="9865" s="16" customFormat="1" x14ac:dyDescent="0.2"/>
    <row r="9866" s="16" customFormat="1" x14ac:dyDescent="0.2"/>
    <row r="9867" s="16" customFormat="1" x14ac:dyDescent="0.2"/>
    <row r="9868" s="16" customFormat="1" x14ac:dyDescent="0.2"/>
    <row r="9869" s="16" customFormat="1" x14ac:dyDescent="0.2"/>
    <row r="9870" s="16" customFormat="1" x14ac:dyDescent="0.2"/>
    <row r="9871" s="16" customFormat="1" x14ac:dyDescent="0.2"/>
    <row r="9872" s="16" customFormat="1" x14ac:dyDescent="0.2"/>
    <row r="9873" s="16" customFormat="1" x14ac:dyDescent="0.2"/>
    <row r="9874" s="16" customFormat="1" x14ac:dyDescent="0.2"/>
    <row r="9875" s="16" customFormat="1" x14ac:dyDescent="0.2"/>
    <row r="9876" s="16" customFormat="1" x14ac:dyDescent="0.2"/>
    <row r="9877" s="16" customFormat="1" x14ac:dyDescent="0.2"/>
    <row r="9878" s="16" customFormat="1" x14ac:dyDescent="0.2"/>
    <row r="9879" s="16" customFormat="1" x14ac:dyDescent="0.2"/>
    <row r="9880" s="16" customFormat="1" x14ac:dyDescent="0.2"/>
    <row r="9881" s="16" customFormat="1" x14ac:dyDescent="0.2"/>
    <row r="9882" s="16" customFormat="1" x14ac:dyDescent="0.2"/>
    <row r="9883" s="16" customFormat="1" x14ac:dyDescent="0.2"/>
    <row r="9884" s="16" customFormat="1" x14ac:dyDescent="0.2"/>
    <row r="9885" s="16" customFormat="1" x14ac:dyDescent="0.2"/>
    <row r="9886" s="16" customFormat="1" x14ac:dyDescent="0.2"/>
    <row r="9887" s="16" customFormat="1" x14ac:dyDescent="0.2"/>
    <row r="9888" s="16" customFormat="1" x14ac:dyDescent="0.2"/>
    <row r="9889" s="16" customFormat="1" x14ac:dyDescent="0.2"/>
    <row r="9890" s="16" customFormat="1" x14ac:dyDescent="0.2"/>
    <row r="9891" s="16" customFormat="1" x14ac:dyDescent="0.2"/>
    <row r="9892" s="16" customFormat="1" x14ac:dyDescent="0.2"/>
    <row r="9893" s="16" customFormat="1" x14ac:dyDescent="0.2"/>
    <row r="9894" s="16" customFormat="1" x14ac:dyDescent="0.2"/>
    <row r="9895" s="16" customFormat="1" x14ac:dyDescent="0.2"/>
    <row r="9896" s="16" customFormat="1" x14ac:dyDescent="0.2"/>
    <row r="9897" s="16" customFormat="1" x14ac:dyDescent="0.2"/>
    <row r="9898" s="16" customFormat="1" x14ac:dyDescent="0.2"/>
    <row r="9899" s="16" customFormat="1" x14ac:dyDescent="0.2"/>
    <row r="9900" s="16" customFormat="1" x14ac:dyDescent="0.2"/>
    <row r="9901" s="16" customFormat="1" x14ac:dyDescent="0.2"/>
    <row r="9902" s="16" customFormat="1" x14ac:dyDescent="0.2"/>
    <row r="9903" s="16" customFormat="1" x14ac:dyDescent="0.2"/>
    <row r="9904" s="16" customFormat="1" x14ac:dyDescent="0.2"/>
    <row r="9905" s="16" customFormat="1" x14ac:dyDescent="0.2"/>
    <row r="9906" s="16" customFormat="1" x14ac:dyDescent="0.2"/>
    <row r="9907" s="16" customFormat="1" x14ac:dyDescent="0.2"/>
    <row r="9908" s="16" customFormat="1" x14ac:dyDescent="0.2"/>
    <row r="9909" s="16" customFormat="1" x14ac:dyDescent="0.2"/>
    <row r="9910" s="16" customFormat="1" x14ac:dyDescent="0.2"/>
    <row r="9911" s="16" customFormat="1" x14ac:dyDescent="0.2"/>
    <row r="9912" s="16" customFormat="1" x14ac:dyDescent="0.2"/>
    <row r="9913" s="16" customFormat="1" x14ac:dyDescent="0.2"/>
    <row r="9914" s="16" customFormat="1" x14ac:dyDescent="0.2"/>
    <row r="9915" s="16" customFormat="1" x14ac:dyDescent="0.2"/>
    <row r="9916" s="16" customFormat="1" x14ac:dyDescent="0.2"/>
    <row r="9917" s="16" customFormat="1" x14ac:dyDescent="0.2"/>
    <row r="9918" s="16" customFormat="1" x14ac:dyDescent="0.2"/>
    <row r="9919" s="16" customFormat="1" x14ac:dyDescent="0.2"/>
    <row r="9920" s="16" customFormat="1" x14ac:dyDescent="0.2"/>
    <row r="9921" s="16" customFormat="1" x14ac:dyDescent="0.2"/>
    <row r="9922" s="16" customFormat="1" x14ac:dyDescent="0.2"/>
    <row r="9923" s="16" customFormat="1" x14ac:dyDescent="0.2"/>
    <row r="9924" s="16" customFormat="1" x14ac:dyDescent="0.2"/>
    <row r="9925" s="16" customFormat="1" x14ac:dyDescent="0.2"/>
    <row r="9926" s="16" customFormat="1" x14ac:dyDescent="0.2"/>
    <row r="9927" s="16" customFormat="1" x14ac:dyDescent="0.2"/>
    <row r="9928" s="16" customFormat="1" x14ac:dyDescent="0.2"/>
    <row r="9929" s="16" customFormat="1" x14ac:dyDescent="0.2"/>
    <row r="9930" s="16" customFormat="1" x14ac:dyDescent="0.2"/>
    <row r="9931" s="16" customFormat="1" x14ac:dyDescent="0.2"/>
    <row r="9932" s="16" customFormat="1" x14ac:dyDescent="0.2"/>
    <row r="9933" s="16" customFormat="1" x14ac:dyDescent="0.2"/>
    <row r="9934" s="16" customFormat="1" x14ac:dyDescent="0.2"/>
    <row r="9935" s="16" customFormat="1" x14ac:dyDescent="0.2"/>
    <row r="9936" s="16" customFormat="1" x14ac:dyDescent="0.2"/>
    <row r="9937" s="16" customFormat="1" x14ac:dyDescent="0.2"/>
    <row r="9938" s="16" customFormat="1" x14ac:dyDescent="0.2"/>
    <row r="9939" s="16" customFormat="1" x14ac:dyDescent="0.2"/>
    <row r="9940" s="16" customFormat="1" x14ac:dyDescent="0.2"/>
    <row r="9941" s="16" customFormat="1" x14ac:dyDescent="0.2"/>
    <row r="9942" s="16" customFormat="1" x14ac:dyDescent="0.2"/>
    <row r="9943" s="16" customFormat="1" x14ac:dyDescent="0.2"/>
    <row r="9944" s="16" customFormat="1" x14ac:dyDescent="0.2"/>
    <row r="9945" s="16" customFormat="1" x14ac:dyDescent="0.2"/>
    <row r="9946" s="16" customFormat="1" x14ac:dyDescent="0.2"/>
    <row r="9947" s="16" customFormat="1" x14ac:dyDescent="0.2"/>
    <row r="9948" s="16" customFormat="1" x14ac:dyDescent="0.2"/>
    <row r="9949" s="16" customFormat="1" x14ac:dyDescent="0.2"/>
    <row r="9950" s="16" customFormat="1" x14ac:dyDescent="0.2"/>
    <row r="9951" s="16" customFormat="1" x14ac:dyDescent="0.2"/>
    <row r="9952" s="16" customFormat="1" x14ac:dyDescent="0.2"/>
    <row r="9953" s="16" customFormat="1" x14ac:dyDescent="0.2"/>
    <row r="9954" s="16" customFormat="1" x14ac:dyDescent="0.2"/>
    <row r="9955" s="16" customFormat="1" x14ac:dyDescent="0.2"/>
    <row r="9956" s="16" customFormat="1" x14ac:dyDescent="0.2"/>
    <row r="9957" s="16" customFormat="1" x14ac:dyDescent="0.2"/>
    <row r="9958" s="16" customFormat="1" x14ac:dyDescent="0.2"/>
    <row r="9959" s="16" customFormat="1" x14ac:dyDescent="0.2"/>
    <row r="9960" s="16" customFormat="1" x14ac:dyDescent="0.2"/>
    <row r="9961" s="16" customFormat="1" x14ac:dyDescent="0.2"/>
    <row r="9962" s="16" customFormat="1" x14ac:dyDescent="0.2"/>
    <row r="9963" s="16" customFormat="1" x14ac:dyDescent="0.2"/>
    <row r="9964" s="16" customFormat="1" x14ac:dyDescent="0.2"/>
    <row r="9965" s="16" customFormat="1" x14ac:dyDescent="0.2"/>
    <row r="9966" s="16" customFormat="1" x14ac:dyDescent="0.2"/>
    <row r="9967" s="16" customFormat="1" x14ac:dyDescent="0.2"/>
    <row r="9968" s="16" customFormat="1" x14ac:dyDescent="0.2"/>
    <row r="9969" s="16" customFormat="1" x14ac:dyDescent="0.2"/>
    <row r="9970" s="16" customFormat="1" x14ac:dyDescent="0.2"/>
    <row r="9971" s="16" customFormat="1" x14ac:dyDescent="0.2"/>
    <row r="9972" s="16" customFormat="1" x14ac:dyDescent="0.2"/>
    <row r="9973" s="16" customFormat="1" x14ac:dyDescent="0.2"/>
    <row r="9974" s="16" customFormat="1" x14ac:dyDescent="0.2"/>
    <row r="9975" s="16" customFormat="1" x14ac:dyDescent="0.2"/>
    <row r="9976" s="16" customFormat="1" x14ac:dyDescent="0.2"/>
    <row r="9977" s="16" customFormat="1" x14ac:dyDescent="0.2"/>
    <row r="9978" s="16" customFormat="1" x14ac:dyDescent="0.2"/>
    <row r="9979" s="16" customFormat="1" x14ac:dyDescent="0.2"/>
    <row r="9980" s="16" customFormat="1" x14ac:dyDescent="0.2"/>
    <row r="9981" s="16" customFormat="1" x14ac:dyDescent="0.2"/>
    <row r="9982" s="16" customFormat="1" x14ac:dyDescent="0.2"/>
    <row r="9983" s="16" customFormat="1" x14ac:dyDescent="0.2"/>
    <row r="9984" s="16" customFormat="1" x14ac:dyDescent="0.2"/>
    <row r="9985" s="16" customFormat="1" x14ac:dyDescent="0.2"/>
    <row r="9986" s="16" customFormat="1" x14ac:dyDescent="0.2"/>
    <row r="9987" s="16" customFormat="1" x14ac:dyDescent="0.2"/>
    <row r="9988" s="16" customFormat="1" x14ac:dyDescent="0.2"/>
    <row r="9989" s="16" customFormat="1" x14ac:dyDescent="0.2"/>
    <row r="9990" s="16" customFormat="1" x14ac:dyDescent="0.2"/>
    <row r="9991" s="16" customFormat="1" x14ac:dyDescent="0.2"/>
    <row r="9992" s="16" customFormat="1" x14ac:dyDescent="0.2"/>
    <row r="9993" s="16" customFormat="1" x14ac:dyDescent="0.2"/>
    <row r="9994" s="16" customFormat="1" x14ac:dyDescent="0.2"/>
    <row r="9995" s="16" customFormat="1" x14ac:dyDescent="0.2"/>
    <row r="9996" s="16" customFormat="1" x14ac:dyDescent="0.2"/>
    <row r="9997" s="16" customFormat="1" x14ac:dyDescent="0.2"/>
    <row r="9998" s="16" customFormat="1" x14ac:dyDescent="0.2"/>
    <row r="9999" s="16" customFormat="1" x14ac:dyDescent="0.2"/>
    <row r="10000" s="16" customFormat="1" x14ac:dyDescent="0.2"/>
    <row r="10001" s="16" customFormat="1" x14ac:dyDescent="0.2"/>
    <row r="10002" s="16" customFormat="1" x14ac:dyDescent="0.2"/>
    <row r="10003" s="16" customFormat="1" x14ac:dyDescent="0.2"/>
    <row r="10004" s="16" customFormat="1" x14ac:dyDescent="0.2"/>
    <row r="10005" s="16" customFormat="1" x14ac:dyDescent="0.2"/>
    <row r="10006" s="16" customFormat="1" x14ac:dyDescent="0.2"/>
    <row r="10007" s="16" customFormat="1" x14ac:dyDescent="0.2"/>
    <row r="10008" s="16" customFormat="1" x14ac:dyDescent="0.2"/>
    <row r="10009" s="16" customFormat="1" x14ac:dyDescent="0.2"/>
    <row r="10010" s="16" customFormat="1" x14ac:dyDescent="0.2"/>
    <row r="10011" s="16" customFormat="1" x14ac:dyDescent="0.2"/>
    <row r="10012" s="16" customFormat="1" x14ac:dyDescent="0.2"/>
    <row r="10013" s="16" customFormat="1" x14ac:dyDescent="0.2"/>
    <row r="10014" s="16" customFormat="1" x14ac:dyDescent="0.2"/>
    <row r="10015" s="16" customFormat="1" x14ac:dyDescent="0.2"/>
    <row r="10016" s="16" customFormat="1" x14ac:dyDescent="0.2"/>
    <row r="10017" s="16" customFormat="1" x14ac:dyDescent="0.2"/>
    <row r="10018" s="16" customFormat="1" x14ac:dyDescent="0.2"/>
    <row r="10019" s="16" customFormat="1" x14ac:dyDescent="0.2"/>
    <row r="10020" s="16" customFormat="1" x14ac:dyDescent="0.2"/>
    <row r="10021" s="16" customFormat="1" x14ac:dyDescent="0.2"/>
    <row r="10022" s="16" customFormat="1" x14ac:dyDescent="0.2"/>
    <row r="10023" s="16" customFormat="1" x14ac:dyDescent="0.2"/>
    <row r="10024" s="16" customFormat="1" x14ac:dyDescent="0.2"/>
    <row r="10025" s="16" customFormat="1" x14ac:dyDescent="0.2"/>
    <row r="10026" s="16" customFormat="1" x14ac:dyDescent="0.2"/>
    <row r="10027" s="16" customFormat="1" x14ac:dyDescent="0.2"/>
    <row r="10028" s="16" customFormat="1" x14ac:dyDescent="0.2"/>
    <row r="10029" s="16" customFormat="1" x14ac:dyDescent="0.2"/>
    <row r="10030" s="16" customFormat="1" x14ac:dyDescent="0.2"/>
    <row r="10031" s="16" customFormat="1" x14ac:dyDescent="0.2"/>
    <row r="10032" s="16" customFormat="1" x14ac:dyDescent="0.2"/>
    <row r="10033" s="16" customFormat="1" x14ac:dyDescent="0.2"/>
    <row r="10034" s="16" customFormat="1" x14ac:dyDescent="0.2"/>
    <row r="10035" s="16" customFormat="1" x14ac:dyDescent="0.2"/>
    <row r="10036" s="16" customFormat="1" x14ac:dyDescent="0.2"/>
    <row r="10037" s="16" customFormat="1" x14ac:dyDescent="0.2"/>
    <row r="10038" s="16" customFormat="1" x14ac:dyDescent="0.2"/>
    <row r="10039" s="16" customFormat="1" x14ac:dyDescent="0.2"/>
    <row r="10040" s="16" customFormat="1" x14ac:dyDescent="0.2"/>
    <row r="10041" s="16" customFormat="1" x14ac:dyDescent="0.2"/>
    <row r="10042" s="16" customFormat="1" x14ac:dyDescent="0.2"/>
    <row r="10043" s="16" customFormat="1" x14ac:dyDescent="0.2"/>
    <row r="10044" s="16" customFormat="1" x14ac:dyDescent="0.2"/>
    <row r="10045" s="16" customFormat="1" x14ac:dyDescent="0.2"/>
    <row r="10046" s="16" customFormat="1" x14ac:dyDescent="0.2"/>
    <row r="10047" s="16" customFormat="1" x14ac:dyDescent="0.2"/>
    <row r="10048" s="16" customFormat="1" x14ac:dyDescent="0.2"/>
    <row r="10049" s="16" customFormat="1" x14ac:dyDescent="0.2"/>
    <row r="10050" s="16" customFormat="1" x14ac:dyDescent="0.2"/>
    <row r="10051" s="16" customFormat="1" x14ac:dyDescent="0.2"/>
    <row r="10052" s="16" customFormat="1" x14ac:dyDescent="0.2"/>
    <row r="10053" s="16" customFormat="1" x14ac:dyDescent="0.2"/>
    <row r="10054" s="16" customFormat="1" x14ac:dyDescent="0.2"/>
    <row r="10055" s="16" customFormat="1" x14ac:dyDescent="0.2"/>
    <row r="10056" s="16" customFormat="1" x14ac:dyDescent="0.2"/>
    <row r="10057" s="16" customFormat="1" x14ac:dyDescent="0.2"/>
    <row r="10058" s="16" customFormat="1" x14ac:dyDescent="0.2"/>
    <row r="10059" s="16" customFormat="1" x14ac:dyDescent="0.2"/>
    <row r="10060" s="16" customFormat="1" x14ac:dyDescent="0.2"/>
    <row r="10061" s="16" customFormat="1" x14ac:dyDescent="0.2"/>
    <row r="10062" s="16" customFormat="1" x14ac:dyDescent="0.2"/>
    <row r="10063" s="16" customFormat="1" x14ac:dyDescent="0.2"/>
    <row r="10064" s="16" customFormat="1" x14ac:dyDescent="0.2"/>
    <row r="10065" s="16" customFormat="1" x14ac:dyDescent="0.2"/>
    <row r="10066" s="16" customFormat="1" x14ac:dyDescent="0.2"/>
    <row r="10067" s="16" customFormat="1" x14ac:dyDescent="0.2"/>
    <row r="10068" s="16" customFormat="1" x14ac:dyDescent="0.2"/>
    <row r="10069" s="16" customFormat="1" x14ac:dyDescent="0.2"/>
    <row r="10070" s="16" customFormat="1" x14ac:dyDescent="0.2"/>
    <row r="10071" s="16" customFormat="1" x14ac:dyDescent="0.2"/>
    <row r="10072" s="16" customFormat="1" x14ac:dyDescent="0.2"/>
    <row r="10073" s="16" customFormat="1" x14ac:dyDescent="0.2"/>
    <row r="10074" s="16" customFormat="1" x14ac:dyDescent="0.2"/>
    <row r="10075" s="16" customFormat="1" x14ac:dyDescent="0.2"/>
    <row r="10076" s="16" customFormat="1" x14ac:dyDescent="0.2"/>
    <row r="10077" s="16" customFormat="1" x14ac:dyDescent="0.2"/>
    <row r="10078" s="16" customFormat="1" x14ac:dyDescent="0.2"/>
    <row r="10079" s="16" customFormat="1" x14ac:dyDescent="0.2"/>
    <row r="10080" s="16" customFormat="1" x14ac:dyDescent="0.2"/>
    <row r="10081" s="16" customFormat="1" x14ac:dyDescent="0.2"/>
    <row r="10082" s="16" customFormat="1" x14ac:dyDescent="0.2"/>
    <row r="10083" s="16" customFormat="1" x14ac:dyDescent="0.2"/>
    <row r="10084" s="16" customFormat="1" x14ac:dyDescent="0.2"/>
    <row r="10085" s="16" customFormat="1" x14ac:dyDescent="0.2"/>
    <row r="10086" s="16" customFormat="1" x14ac:dyDescent="0.2"/>
    <row r="10087" s="16" customFormat="1" x14ac:dyDescent="0.2"/>
    <row r="10088" s="16" customFormat="1" x14ac:dyDescent="0.2"/>
    <row r="10089" s="16" customFormat="1" x14ac:dyDescent="0.2"/>
    <row r="10090" s="16" customFormat="1" x14ac:dyDescent="0.2"/>
    <row r="10091" s="16" customFormat="1" x14ac:dyDescent="0.2"/>
    <row r="10092" s="16" customFormat="1" x14ac:dyDescent="0.2"/>
    <row r="10093" s="16" customFormat="1" x14ac:dyDescent="0.2"/>
    <row r="10094" s="16" customFormat="1" x14ac:dyDescent="0.2"/>
    <row r="10095" s="16" customFormat="1" x14ac:dyDescent="0.2"/>
    <row r="10096" s="16" customFormat="1" x14ac:dyDescent="0.2"/>
    <row r="10097" s="16" customFormat="1" x14ac:dyDescent="0.2"/>
    <row r="10098" s="16" customFormat="1" x14ac:dyDescent="0.2"/>
    <row r="10099" s="16" customFormat="1" x14ac:dyDescent="0.2"/>
    <row r="10100" s="16" customFormat="1" x14ac:dyDescent="0.2"/>
    <row r="10101" s="16" customFormat="1" x14ac:dyDescent="0.2"/>
    <row r="10102" s="16" customFormat="1" x14ac:dyDescent="0.2"/>
    <row r="10103" s="16" customFormat="1" x14ac:dyDescent="0.2"/>
    <row r="10104" s="16" customFormat="1" x14ac:dyDescent="0.2"/>
    <row r="10105" s="16" customFormat="1" x14ac:dyDescent="0.2"/>
    <row r="10106" s="16" customFormat="1" x14ac:dyDescent="0.2"/>
    <row r="10107" s="16" customFormat="1" x14ac:dyDescent="0.2"/>
    <row r="10108" s="16" customFormat="1" x14ac:dyDescent="0.2"/>
    <row r="10109" s="16" customFormat="1" x14ac:dyDescent="0.2"/>
    <row r="10110" s="16" customFormat="1" x14ac:dyDescent="0.2"/>
    <row r="10111" s="16" customFormat="1" x14ac:dyDescent="0.2"/>
    <row r="10112" s="16" customFormat="1" x14ac:dyDescent="0.2"/>
    <row r="10113" s="16" customFormat="1" x14ac:dyDescent="0.2"/>
    <row r="10114" s="16" customFormat="1" x14ac:dyDescent="0.2"/>
    <row r="10115" s="16" customFormat="1" x14ac:dyDescent="0.2"/>
    <row r="10116" s="16" customFormat="1" x14ac:dyDescent="0.2"/>
    <row r="10117" s="16" customFormat="1" x14ac:dyDescent="0.2"/>
    <row r="10118" s="16" customFormat="1" x14ac:dyDescent="0.2"/>
    <row r="10119" s="16" customFormat="1" x14ac:dyDescent="0.2"/>
    <row r="10120" s="16" customFormat="1" x14ac:dyDescent="0.2"/>
    <row r="10121" s="16" customFormat="1" x14ac:dyDescent="0.2"/>
    <row r="10122" s="16" customFormat="1" x14ac:dyDescent="0.2"/>
    <row r="10123" s="16" customFormat="1" x14ac:dyDescent="0.2"/>
    <row r="10124" s="16" customFormat="1" x14ac:dyDescent="0.2"/>
    <row r="10125" s="16" customFormat="1" x14ac:dyDescent="0.2"/>
    <row r="10126" s="16" customFormat="1" x14ac:dyDescent="0.2"/>
    <row r="10127" s="16" customFormat="1" x14ac:dyDescent="0.2"/>
    <row r="10128" s="16" customFormat="1" x14ac:dyDescent="0.2"/>
    <row r="10129" s="16" customFormat="1" x14ac:dyDescent="0.2"/>
    <row r="10130" s="16" customFormat="1" x14ac:dyDescent="0.2"/>
    <row r="10131" s="16" customFormat="1" x14ac:dyDescent="0.2"/>
    <row r="10132" s="16" customFormat="1" x14ac:dyDescent="0.2"/>
    <row r="10133" s="16" customFormat="1" x14ac:dyDescent="0.2"/>
    <row r="10134" s="16" customFormat="1" x14ac:dyDescent="0.2"/>
    <row r="10135" s="16" customFormat="1" x14ac:dyDescent="0.2"/>
    <row r="10136" s="16" customFormat="1" x14ac:dyDescent="0.2"/>
    <row r="10137" s="16" customFormat="1" x14ac:dyDescent="0.2"/>
    <row r="10138" s="16" customFormat="1" x14ac:dyDescent="0.2"/>
    <row r="10139" s="16" customFormat="1" x14ac:dyDescent="0.2"/>
    <row r="10140" s="16" customFormat="1" x14ac:dyDescent="0.2"/>
    <row r="10141" s="16" customFormat="1" x14ac:dyDescent="0.2"/>
    <row r="10142" s="16" customFormat="1" x14ac:dyDescent="0.2"/>
    <row r="10143" s="16" customFormat="1" x14ac:dyDescent="0.2"/>
    <row r="10144" s="16" customFormat="1" x14ac:dyDescent="0.2"/>
    <row r="10145" s="16" customFormat="1" x14ac:dyDescent="0.2"/>
    <row r="10146" s="16" customFormat="1" x14ac:dyDescent="0.2"/>
    <row r="10147" s="16" customFormat="1" x14ac:dyDescent="0.2"/>
    <row r="10148" s="16" customFormat="1" x14ac:dyDescent="0.2"/>
    <row r="10149" s="16" customFormat="1" x14ac:dyDescent="0.2"/>
    <row r="10150" s="16" customFormat="1" x14ac:dyDescent="0.2"/>
    <row r="10151" s="16" customFormat="1" x14ac:dyDescent="0.2"/>
    <row r="10152" s="16" customFormat="1" x14ac:dyDescent="0.2"/>
    <row r="10153" s="16" customFormat="1" x14ac:dyDescent="0.2"/>
    <row r="10154" s="16" customFormat="1" x14ac:dyDescent="0.2"/>
    <row r="10155" s="16" customFormat="1" x14ac:dyDescent="0.2"/>
    <row r="10156" s="16" customFormat="1" x14ac:dyDescent="0.2"/>
    <row r="10157" s="16" customFormat="1" x14ac:dyDescent="0.2"/>
    <row r="10158" s="16" customFormat="1" x14ac:dyDescent="0.2"/>
    <row r="10159" s="16" customFormat="1" x14ac:dyDescent="0.2"/>
    <row r="10160" s="16" customFormat="1" x14ac:dyDescent="0.2"/>
    <row r="10161" s="16" customFormat="1" x14ac:dyDescent="0.2"/>
    <row r="10162" s="16" customFormat="1" x14ac:dyDescent="0.2"/>
    <row r="10163" s="16" customFormat="1" x14ac:dyDescent="0.2"/>
    <row r="10164" s="16" customFormat="1" x14ac:dyDescent="0.2"/>
    <row r="10165" s="16" customFormat="1" x14ac:dyDescent="0.2"/>
    <row r="10166" s="16" customFormat="1" x14ac:dyDescent="0.2"/>
    <row r="10167" s="16" customFormat="1" x14ac:dyDescent="0.2"/>
    <row r="10168" s="16" customFormat="1" x14ac:dyDescent="0.2"/>
    <row r="10169" s="16" customFormat="1" x14ac:dyDescent="0.2"/>
    <row r="10170" s="16" customFormat="1" x14ac:dyDescent="0.2"/>
    <row r="10171" s="16" customFormat="1" x14ac:dyDescent="0.2"/>
    <row r="10172" s="16" customFormat="1" x14ac:dyDescent="0.2"/>
    <row r="10173" s="16" customFormat="1" x14ac:dyDescent="0.2"/>
    <row r="10174" s="16" customFormat="1" x14ac:dyDescent="0.2"/>
    <row r="10175" s="16" customFormat="1" x14ac:dyDescent="0.2"/>
    <row r="10176" s="16" customFormat="1" x14ac:dyDescent="0.2"/>
    <row r="10177" s="16" customFormat="1" x14ac:dyDescent="0.2"/>
    <row r="10178" s="16" customFormat="1" x14ac:dyDescent="0.2"/>
    <row r="10179" s="16" customFormat="1" x14ac:dyDescent="0.2"/>
    <row r="10180" s="16" customFormat="1" x14ac:dyDescent="0.2"/>
    <row r="10181" s="16" customFormat="1" x14ac:dyDescent="0.2"/>
    <row r="10182" s="16" customFormat="1" x14ac:dyDescent="0.2"/>
    <row r="10183" s="16" customFormat="1" x14ac:dyDescent="0.2"/>
    <row r="10184" s="16" customFormat="1" x14ac:dyDescent="0.2"/>
    <row r="10185" s="16" customFormat="1" x14ac:dyDescent="0.2"/>
    <row r="10186" s="16" customFormat="1" x14ac:dyDescent="0.2"/>
    <row r="10187" s="16" customFormat="1" x14ac:dyDescent="0.2"/>
    <row r="10188" s="16" customFormat="1" x14ac:dyDescent="0.2"/>
    <row r="10189" s="16" customFormat="1" x14ac:dyDescent="0.2"/>
    <row r="10190" s="16" customFormat="1" x14ac:dyDescent="0.2"/>
    <row r="10191" s="16" customFormat="1" x14ac:dyDescent="0.2"/>
    <row r="10192" s="16" customFormat="1" x14ac:dyDescent="0.2"/>
    <row r="10193" s="16" customFormat="1" x14ac:dyDescent="0.2"/>
    <row r="10194" s="16" customFormat="1" x14ac:dyDescent="0.2"/>
    <row r="10195" s="16" customFormat="1" x14ac:dyDescent="0.2"/>
    <row r="10196" s="16" customFormat="1" x14ac:dyDescent="0.2"/>
    <row r="10197" s="16" customFormat="1" x14ac:dyDescent="0.2"/>
    <row r="10198" s="16" customFormat="1" x14ac:dyDescent="0.2"/>
    <row r="10199" s="16" customFormat="1" x14ac:dyDescent="0.2"/>
    <row r="10200" s="16" customFormat="1" x14ac:dyDescent="0.2"/>
    <row r="10201" s="16" customFormat="1" x14ac:dyDescent="0.2"/>
    <row r="10202" s="16" customFormat="1" x14ac:dyDescent="0.2"/>
    <row r="10203" s="16" customFormat="1" x14ac:dyDescent="0.2"/>
    <row r="10204" s="16" customFormat="1" x14ac:dyDescent="0.2"/>
    <row r="10205" s="16" customFormat="1" x14ac:dyDescent="0.2"/>
    <row r="10206" s="16" customFormat="1" x14ac:dyDescent="0.2"/>
    <row r="10207" s="16" customFormat="1" x14ac:dyDescent="0.2"/>
    <row r="10208" s="16" customFormat="1" x14ac:dyDescent="0.2"/>
    <row r="10209" s="16" customFormat="1" x14ac:dyDescent="0.2"/>
    <row r="10210" s="16" customFormat="1" x14ac:dyDescent="0.2"/>
    <row r="10211" s="16" customFormat="1" x14ac:dyDescent="0.2"/>
    <row r="10212" s="16" customFormat="1" x14ac:dyDescent="0.2"/>
    <row r="10213" s="16" customFormat="1" x14ac:dyDescent="0.2"/>
    <row r="10214" s="16" customFormat="1" x14ac:dyDescent="0.2"/>
    <row r="10215" s="16" customFormat="1" x14ac:dyDescent="0.2"/>
    <row r="10216" s="16" customFormat="1" x14ac:dyDescent="0.2"/>
    <row r="10217" s="16" customFormat="1" x14ac:dyDescent="0.2"/>
    <row r="10218" s="16" customFormat="1" x14ac:dyDescent="0.2"/>
    <row r="10219" s="16" customFormat="1" x14ac:dyDescent="0.2"/>
    <row r="10220" s="16" customFormat="1" x14ac:dyDescent="0.2"/>
    <row r="10221" s="16" customFormat="1" x14ac:dyDescent="0.2"/>
    <row r="10222" s="16" customFormat="1" x14ac:dyDescent="0.2"/>
    <row r="10223" s="16" customFormat="1" x14ac:dyDescent="0.2"/>
    <row r="10224" s="16" customFormat="1" x14ac:dyDescent="0.2"/>
    <row r="10225" s="16" customFormat="1" x14ac:dyDescent="0.2"/>
    <row r="10226" s="16" customFormat="1" x14ac:dyDescent="0.2"/>
    <row r="10227" s="16" customFormat="1" x14ac:dyDescent="0.2"/>
    <row r="10228" s="16" customFormat="1" x14ac:dyDescent="0.2"/>
    <row r="10229" s="16" customFormat="1" x14ac:dyDescent="0.2"/>
    <row r="10230" s="16" customFormat="1" x14ac:dyDescent="0.2"/>
    <row r="10231" s="16" customFormat="1" x14ac:dyDescent="0.2"/>
    <row r="10232" s="16" customFormat="1" x14ac:dyDescent="0.2"/>
    <row r="10233" s="16" customFormat="1" x14ac:dyDescent="0.2"/>
    <row r="10234" s="16" customFormat="1" x14ac:dyDescent="0.2"/>
    <row r="10235" s="16" customFormat="1" x14ac:dyDescent="0.2"/>
    <row r="10236" s="16" customFormat="1" x14ac:dyDescent="0.2"/>
    <row r="10237" s="16" customFormat="1" x14ac:dyDescent="0.2"/>
    <row r="10238" s="16" customFormat="1" x14ac:dyDescent="0.2"/>
    <row r="10239" s="16" customFormat="1" x14ac:dyDescent="0.2"/>
    <row r="10240" s="16" customFormat="1" x14ac:dyDescent="0.2"/>
    <row r="10241" s="16" customFormat="1" x14ac:dyDescent="0.2"/>
    <row r="10242" s="16" customFormat="1" x14ac:dyDescent="0.2"/>
    <row r="10243" s="16" customFormat="1" x14ac:dyDescent="0.2"/>
    <row r="10244" s="16" customFormat="1" x14ac:dyDescent="0.2"/>
    <row r="10245" s="16" customFormat="1" x14ac:dyDescent="0.2"/>
    <row r="10246" s="16" customFormat="1" x14ac:dyDescent="0.2"/>
    <row r="10247" s="16" customFormat="1" x14ac:dyDescent="0.2"/>
    <row r="10248" s="16" customFormat="1" x14ac:dyDescent="0.2"/>
    <row r="10249" s="16" customFormat="1" x14ac:dyDescent="0.2"/>
    <row r="10250" s="16" customFormat="1" x14ac:dyDescent="0.2"/>
    <row r="10251" s="16" customFormat="1" x14ac:dyDescent="0.2"/>
    <row r="10252" s="16" customFormat="1" x14ac:dyDescent="0.2"/>
    <row r="10253" s="16" customFormat="1" x14ac:dyDescent="0.2"/>
    <row r="10254" s="16" customFormat="1" x14ac:dyDescent="0.2"/>
    <row r="10255" s="16" customFormat="1" x14ac:dyDescent="0.2"/>
    <row r="10256" s="16" customFormat="1" x14ac:dyDescent="0.2"/>
    <row r="10257" s="16" customFormat="1" x14ac:dyDescent="0.2"/>
    <row r="10258" s="16" customFormat="1" x14ac:dyDescent="0.2"/>
    <row r="10259" s="16" customFormat="1" x14ac:dyDescent="0.2"/>
    <row r="10260" s="16" customFormat="1" x14ac:dyDescent="0.2"/>
    <row r="10261" s="16" customFormat="1" x14ac:dyDescent="0.2"/>
    <row r="10262" s="16" customFormat="1" x14ac:dyDescent="0.2"/>
    <row r="10263" s="16" customFormat="1" x14ac:dyDescent="0.2"/>
    <row r="10264" s="16" customFormat="1" x14ac:dyDescent="0.2"/>
    <row r="10265" s="16" customFormat="1" x14ac:dyDescent="0.2"/>
    <row r="10266" s="16" customFormat="1" x14ac:dyDescent="0.2"/>
    <row r="10267" s="16" customFormat="1" x14ac:dyDescent="0.2"/>
    <row r="10268" s="16" customFormat="1" x14ac:dyDescent="0.2"/>
    <row r="10269" s="16" customFormat="1" x14ac:dyDescent="0.2"/>
    <row r="10270" s="16" customFormat="1" x14ac:dyDescent="0.2"/>
    <row r="10271" s="16" customFormat="1" x14ac:dyDescent="0.2"/>
    <row r="10272" s="16" customFormat="1" x14ac:dyDescent="0.2"/>
    <row r="10273" s="16" customFormat="1" x14ac:dyDescent="0.2"/>
    <row r="10274" s="16" customFormat="1" x14ac:dyDescent="0.2"/>
    <row r="10275" s="16" customFormat="1" x14ac:dyDescent="0.2"/>
    <row r="10276" s="16" customFormat="1" x14ac:dyDescent="0.2"/>
    <row r="10277" s="16" customFormat="1" x14ac:dyDescent="0.2"/>
    <row r="10278" s="16" customFormat="1" x14ac:dyDescent="0.2"/>
    <row r="10279" s="16" customFormat="1" x14ac:dyDescent="0.2"/>
    <row r="10280" s="16" customFormat="1" x14ac:dyDescent="0.2"/>
    <row r="10281" s="16" customFormat="1" x14ac:dyDescent="0.2"/>
    <row r="10282" s="16" customFormat="1" x14ac:dyDescent="0.2"/>
    <row r="10283" s="16" customFormat="1" x14ac:dyDescent="0.2"/>
    <row r="10284" s="16" customFormat="1" x14ac:dyDescent="0.2"/>
    <row r="10285" s="16" customFormat="1" x14ac:dyDescent="0.2"/>
    <row r="10286" s="16" customFormat="1" x14ac:dyDescent="0.2"/>
    <row r="10287" s="16" customFormat="1" x14ac:dyDescent="0.2"/>
    <row r="10288" s="16" customFormat="1" x14ac:dyDescent="0.2"/>
    <row r="10289" s="16" customFormat="1" x14ac:dyDescent="0.2"/>
    <row r="10290" s="16" customFormat="1" x14ac:dyDescent="0.2"/>
    <row r="10291" s="16" customFormat="1" x14ac:dyDescent="0.2"/>
    <row r="10292" s="16" customFormat="1" x14ac:dyDescent="0.2"/>
    <row r="10293" s="16" customFormat="1" x14ac:dyDescent="0.2"/>
    <row r="10294" s="16" customFormat="1" x14ac:dyDescent="0.2"/>
    <row r="10295" s="16" customFormat="1" x14ac:dyDescent="0.2"/>
    <row r="10296" s="16" customFormat="1" x14ac:dyDescent="0.2"/>
    <row r="10297" s="16" customFormat="1" x14ac:dyDescent="0.2"/>
    <row r="10298" s="16" customFormat="1" x14ac:dyDescent="0.2"/>
    <row r="10299" s="16" customFormat="1" x14ac:dyDescent="0.2"/>
    <row r="10300" s="16" customFormat="1" x14ac:dyDescent="0.2"/>
    <row r="10301" s="16" customFormat="1" x14ac:dyDescent="0.2"/>
    <row r="10302" s="16" customFormat="1" x14ac:dyDescent="0.2"/>
    <row r="10303" s="16" customFormat="1" x14ac:dyDescent="0.2"/>
    <row r="10304" s="16" customFormat="1" x14ac:dyDescent="0.2"/>
    <row r="10305" s="16" customFormat="1" x14ac:dyDescent="0.2"/>
    <row r="10306" s="16" customFormat="1" x14ac:dyDescent="0.2"/>
    <row r="10307" s="16" customFormat="1" x14ac:dyDescent="0.2"/>
    <row r="10308" s="16" customFormat="1" x14ac:dyDescent="0.2"/>
    <row r="10309" s="16" customFormat="1" x14ac:dyDescent="0.2"/>
    <row r="10310" s="16" customFormat="1" x14ac:dyDescent="0.2"/>
    <row r="10311" s="16" customFormat="1" x14ac:dyDescent="0.2"/>
    <row r="10312" s="16" customFormat="1" x14ac:dyDescent="0.2"/>
    <row r="10313" s="16" customFormat="1" x14ac:dyDescent="0.2"/>
    <row r="10314" s="16" customFormat="1" x14ac:dyDescent="0.2"/>
    <row r="10315" s="16" customFormat="1" x14ac:dyDescent="0.2"/>
    <row r="10316" s="16" customFormat="1" x14ac:dyDescent="0.2"/>
    <row r="10317" s="16" customFormat="1" x14ac:dyDescent="0.2"/>
    <row r="10318" s="16" customFormat="1" x14ac:dyDescent="0.2"/>
    <row r="10319" s="16" customFormat="1" x14ac:dyDescent="0.2"/>
    <row r="10320" s="16" customFormat="1" x14ac:dyDescent="0.2"/>
    <row r="10321" s="16" customFormat="1" x14ac:dyDescent="0.2"/>
    <row r="10322" s="16" customFormat="1" x14ac:dyDescent="0.2"/>
    <row r="10323" s="16" customFormat="1" x14ac:dyDescent="0.2"/>
    <row r="10324" s="16" customFormat="1" x14ac:dyDescent="0.2"/>
    <row r="10325" s="16" customFormat="1" x14ac:dyDescent="0.2"/>
    <row r="10326" s="16" customFormat="1" x14ac:dyDescent="0.2"/>
    <row r="10327" s="16" customFormat="1" x14ac:dyDescent="0.2"/>
    <row r="10328" s="16" customFormat="1" x14ac:dyDescent="0.2"/>
    <row r="10329" s="16" customFormat="1" x14ac:dyDescent="0.2"/>
    <row r="10330" s="16" customFormat="1" x14ac:dyDescent="0.2"/>
    <row r="10331" s="16" customFormat="1" x14ac:dyDescent="0.2"/>
    <row r="10332" s="16" customFormat="1" x14ac:dyDescent="0.2"/>
    <row r="10333" s="16" customFormat="1" x14ac:dyDescent="0.2"/>
    <row r="10334" s="16" customFormat="1" x14ac:dyDescent="0.2"/>
    <row r="10335" s="16" customFormat="1" x14ac:dyDescent="0.2"/>
    <row r="10336" s="16" customFormat="1" x14ac:dyDescent="0.2"/>
    <row r="10337" s="16" customFormat="1" x14ac:dyDescent="0.2"/>
    <row r="10338" s="16" customFormat="1" x14ac:dyDescent="0.2"/>
    <row r="10339" s="16" customFormat="1" x14ac:dyDescent="0.2"/>
    <row r="10340" s="16" customFormat="1" x14ac:dyDescent="0.2"/>
    <row r="10341" s="16" customFormat="1" x14ac:dyDescent="0.2"/>
    <row r="10342" s="16" customFormat="1" x14ac:dyDescent="0.2"/>
    <row r="10343" s="16" customFormat="1" x14ac:dyDescent="0.2"/>
    <row r="10344" s="16" customFormat="1" x14ac:dyDescent="0.2"/>
    <row r="10345" s="16" customFormat="1" x14ac:dyDescent="0.2"/>
    <row r="10346" s="16" customFormat="1" x14ac:dyDescent="0.2"/>
    <row r="10347" s="16" customFormat="1" x14ac:dyDescent="0.2"/>
    <row r="10348" s="16" customFormat="1" x14ac:dyDescent="0.2"/>
    <row r="10349" s="16" customFormat="1" x14ac:dyDescent="0.2"/>
    <row r="10350" s="16" customFormat="1" x14ac:dyDescent="0.2"/>
    <row r="10351" s="16" customFormat="1" x14ac:dyDescent="0.2"/>
    <row r="10352" s="16" customFormat="1" x14ac:dyDescent="0.2"/>
    <row r="10353" s="16" customFormat="1" x14ac:dyDescent="0.2"/>
    <row r="10354" s="16" customFormat="1" x14ac:dyDescent="0.2"/>
    <row r="10355" s="16" customFormat="1" x14ac:dyDescent="0.2"/>
    <row r="10356" s="16" customFormat="1" x14ac:dyDescent="0.2"/>
    <row r="10357" s="16" customFormat="1" x14ac:dyDescent="0.2"/>
    <row r="10358" s="16" customFormat="1" x14ac:dyDescent="0.2"/>
    <row r="10359" s="16" customFormat="1" x14ac:dyDescent="0.2"/>
    <row r="10360" s="16" customFormat="1" x14ac:dyDescent="0.2"/>
    <row r="10361" s="16" customFormat="1" x14ac:dyDescent="0.2"/>
    <row r="10362" s="16" customFormat="1" x14ac:dyDescent="0.2"/>
    <row r="10363" s="16" customFormat="1" x14ac:dyDescent="0.2"/>
    <row r="10364" s="16" customFormat="1" x14ac:dyDescent="0.2"/>
    <row r="10365" s="16" customFormat="1" x14ac:dyDescent="0.2"/>
    <row r="10366" s="16" customFormat="1" x14ac:dyDescent="0.2"/>
    <row r="10367" s="16" customFormat="1" x14ac:dyDescent="0.2"/>
    <row r="10368" s="16" customFormat="1" x14ac:dyDescent="0.2"/>
    <row r="10369" s="16" customFormat="1" x14ac:dyDescent="0.2"/>
    <row r="10370" s="16" customFormat="1" x14ac:dyDescent="0.2"/>
    <row r="10371" s="16" customFormat="1" x14ac:dyDescent="0.2"/>
    <row r="10372" s="16" customFormat="1" x14ac:dyDescent="0.2"/>
    <row r="10373" s="16" customFormat="1" x14ac:dyDescent="0.2"/>
    <row r="10374" s="16" customFormat="1" x14ac:dyDescent="0.2"/>
    <row r="10375" s="16" customFormat="1" x14ac:dyDescent="0.2"/>
    <row r="10376" s="16" customFormat="1" x14ac:dyDescent="0.2"/>
    <row r="10377" s="16" customFormat="1" x14ac:dyDescent="0.2"/>
    <row r="10378" s="16" customFormat="1" x14ac:dyDescent="0.2"/>
    <row r="10379" s="16" customFormat="1" x14ac:dyDescent="0.2"/>
    <row r="10380" s="16" customFormat="1" x14ac:dyDescent="0.2"/>
    <row r="10381" s="16" customFormat="1" x14ac:dyDescent="0.2"/>
    <row r="10382" s="16" customFormat="1" x14ac:dyDescent="0.2"/>
    <row r="10383" s="16" customFormat="1" x14ac:dyDescent="0.2"/>
    <row r="10384" s="16" customFormat="1" x14ac:dyDescent="0.2"/>
    <row r="10385" s="16" customFormat="1" x14ac:dyDescent="0.2"/>
    <row r="10386" s="16" customFormat="1" x14ac:dyDescent="0.2"/>
    <row r="10387" s="16" customFormat="1" x14ac:dyDescent="0.2"/>
    <row r="10388" s="16" customFormat="1" x14ac:dyDescent="0.2"/>
    <row r="10389" s="16" customFormat="1" x14ac:dyDescent="0.2"/>
    <row r="10390" s="16" customFormat="1" x14ac:dyDescent="0.2"/>
    <row r="10391" s="16" customFormat="1" x14ac:dyDescent="0.2"/>
    <row r="10392" s="16" customFormat="1" x14ac:dyDescent="0.2"/>
    <row r="10393" s="16" customFormat="1" x14ac:dyDescent="0.2"/>
    <row r="10394" s="16" customFormat="1" x14ac:dyDescent="0.2"/>
    <row r="10395" s="16" customFormat="1" x14ac:dyDescent="0.2"/>
    <row r="10396" s="16" customFormat="1" x14ac:dyDescent="0.2"/>
    <row r="10397" s="16" customFormat="1" x14ac:dyDescent="0.2"/>
    <row r="10398" s="16" customFormat="1" x14ac:dyDescent="0.2"/>
    <row r="10399" s="16" customFormat="1" x14ac:dyDescent="0.2"/>
    <row r="10400" s="16" customFormat="1" x14ac:dyDescent="0.2"/>
    <row r="10401" s="16" customFormat="1" x14ac:dyDescent="0.2"/>
    <row r="10402" s="16" customFormat="1" x14ac:dyDescent="0.2"/>
    <row r="10403" s="16" customFormat="1" x14ac:dyDescent="0.2"/>
    <row r="10404" s="16" customFormat="1" x14ac:dyDescent="0.2"/>
    <row r="10405" s="16" customFormat="1" x14ac:dyDescent="0.2"/>
    <row r="10406" s="16" customFormat="1" x14ac:dyDescent="0.2"/>
    <row r="10407" s="16" customFormat="1" x14ac:dyDescent="0.2"/>
    <row r="10408" s="16" customFormat="1" x14ac:dyDescent="0.2"/>
    <row r="10409" s="16" customFormat="1" x14ac:dyDescent="0.2"/>
    <row r="10410" s="16" customFormat="1" x14ac:dyDescent="0.2"/>
    <row r="10411" s="16" customFormat="1" x14ac:dyDescent="0.2"/>
    <row r="10412" s="16" customFormat="1" x14ac:dyDescent="0.2"/>
    <row r="10413" s="16" customFormat="1" x14ac:dyDescent="0.2"/>
    <row r="10414" s="16" customFormat="1" x14ac:dyDescent="0.2"/>
    <row r="10415" s="16" customFormat="1" x14ac:dyDescent="0.2"/>
    <row r="10416" s="16" customFormat="1" x14ac:dyDescent="0.2"/>
    <row r="10417" s="16" customFormat="1" x14ac:dyDescent="0.2"/>
    <row r="10418" s="16" customFormat="1" x14ac:dyDescent="0.2"/>
    <row r="10419" s="16" customFormat="1" x14ac:dyDescent="0.2"/>
    <row r="10420" s="16" customFormat="1" x14ac:dyDescent="0.2"/>
    <row r="10421" s="16" customFormat="1" x14ac:dyDescent="0.2"/>
    <row r="10422" s="16" customFormat="1" x14ac:dyDescent="0.2"/>
    <row r="10423" s="16" customFormat="1" x14ac:dyDescent="0.2"/>
    <row r="10424" s="16" customFormat="1" x14ac:dyDescent="0.2"/>
    <row r="10425" s="16" customFormat="1" x14ac:dyDescent="0.2"/>
    <row r="10426" s="16" customFormat="1" x14ac:dyDescent="0.2"/>
    <row r="10427" s="16" customFormat="1" x14ac:dyDescent="0.2"/>
    <row r="10428" s="16" customFormat="1" x14ac:dyDescent="0.2"/>
    <row r="10429" s="16" customFormat="1" x14ac:dyDescent="0.2"/>
    <row r="10430" s="16" customFormat="1" x14ac:dyDescent="0.2"/>
    <row r="10431" s="16" customFormat="1" x14ac:dyDescent="0.2"/>
    <row r="10432" s="16" customFormat="1" x14ac:dyDescent="0.2"/>
    <row r="10433" s="16" customFormat="1" x14ac:dyDescent="0.2"/>
    <row r="10434" s="16" customFormat="1" x14ac:dyDescent="0.2"/>
    <row r="10435" s="16" customFormat="1" x14ac:dyDescent="0.2"/>
    <row r="10436" s="16" customFormat="1" x14ac:dyDescent="0.2"/>
    <row r="10437" s="16" customFormat="1" x14ac:dyDescent="0.2"/>
    <row r="10438" s="16" customFormat="1" x14ac:dyDescent="0.2"/>
    <row r="10439" s="16" customFormat="1" x14ac:dyDescent="0.2"/>
    <row r="10440" s="16" customFormat="1" x14ac:dyDescent="0.2"/>
    <row r="10441" s="16" customFormat="1" x14ac:dyDescent="0.2"/>
    <row r="10442" s="16" customFormat="1" x14ac:dyDescent="0.2"/>
    <row r="10443" s="16" customFormat="1" x14ac:dyDescent="0.2"/>
    <row r="10444" s="16" customFormat="1" x14ac:dyDescent="0.2"/>
    <row r="10445" s="16" customFormat="1" x14ac:dyDescent="0.2"/>
    <row r="10446" s="16" customFormat="1" x14ac:dyDescent="0.2"/>
    <row r="10447" s="16" customFormat="1" x14ac:dyDescent="0.2"/>
    <row r="10448" s="16" customFormat="1" x14ac:dyDescent="0.2"/>
    <row r="10449" s="16" customFormat="1" x14ac:dyDescent="0.2"/>
    <row r="10450" s="16" customFormat="1" x14ac:dyDescent="0.2"/>
    <row r="10451" s="16" customFormat="1" x14ac:dyDescent="0.2"/>
    <row r="10452" s="16" customFormat="1" x14ac:dyDescent="0.2"/>
    <row r="10453" s="16" customFormat="1" x14ac:dyDescent="0.2"/>
    <row r="10454" s="16" customFormat="1" x14ac:dyDescent="0.2"/>
    <row r="10455" s="16" customFormat="1" x14ac:dyDescent="0.2"/>
    <row r="10456" s="16" customFormat="1" x14ac:dyDescent="0.2"/>
    <row r="10457" s="16" customFormat="1" x14ac:dyDescent="0.2"/>
    <row r="10458" s="16" customFormat="1" x14ac:dyDescent="0.2"/>
    <row r="10459" s="16" customFormat="1" x14ac:dyDescent="0.2"/>
    <row r="10460" s="16" customFormat="1" x14ac:dyDescent="0.2"/>
    <row r="10461" s="16" customFormat="1" x14ac:dyDescent="0.2"/>
    <row r="10462" s="16" customFormat="1" x14ac:dyDescent="0.2"/>
    <row r="10463" s="16" customFormat="1" x14ac:dyDescent="0.2"/>
    <row r="10464" s="16" customFormat="1" x14ac:dyDescent="0.2"/>
    <row r="10465" s="16" customFormat="1" x14ac:dyDescent="0.2"/>
    <row r="10466" s="16" customFormat="1" x14ac:dyDescent="0.2"/>
    <row r="10467" s="16" customFormat="1" x14ac:dyDescent="0.2"/>
    <row r="10468" s="16" customFormat="1" x14ac:dyDescent="0.2"/>
    <row r="10469" s="16" customFormat="1" x14ac:dyDescent="0.2"/>
    <row r="10470" s="16" customFormat="1" x14ac:dyDescent="0.2"/>
    <row r="10471" s="16" customFormat="1" x14ac:dyDescent="0.2"/>
    <row r="10472" s="16" customFormat="1" x14ac:dyDescent="0.2"/>
    <row r="10473" s="16" customFormat="1" x14ac:dyDescent="0.2"/>
    <row r="10474" s="16" customFormat="1" x14ac:dyDescent="0.2"/>
    <row r="10475" s="16" customFormat="1" x14ac:dyDescent="0.2"/>
    <row r="10476" s="16" customFormat="1" x14ac:dyDescent="0.2"/>
    <row r="10477" s="16" customFormat="1" x14ac:dyDescent="0.2"/>
    <row r="10478" s="16" customFormat="1" x14ac:dyDescent="0.2"/>
    <row r="10479" s="16" customFormat="1" x14ac:dyDescent="0.2"/>
    <row r="10480" s="16" customFormat="1" x14ac:dyDescent="0.2"/>
    <row r="10481" s="16" customFormat="1" x14ac:dyDescent="0.2"/>
    <row r="10482" s="16" customFormat="1" x14ac:dyDescent="0.2"/>
    <row r="10483" s="16" customFormat="1" x14ac:dyDescent="0.2"/>
    <row r="10484" s="16" customFormat="1" x14ac:dyDescent="0.2"/>
    <row r="10485" s="16" customFormat="1" x14ac:dyDescent="0.2"/>
    <row r="10486" s="16" customFormat="1" x14ac:dyDescent="0.2"/>
    <row r="10487" s="16" customFormat="1" x14ac:dyDescent="0.2"/>
    <row r="10488" s="16" customFormat="1" x14ac:dyDescent="0.2"/>
    <row r="10489" s="16" customFormat="1" x14ac:dyDescent="0.2"/>
    <row r="10490" s="16" customFormat="1" x14ac:dyDescent="0.2"/>
    <row r="10491" s="16" customFormat="1" x14ac:dyDescent="0.2"/>
    <row r="10492" s="16" customFormat="1" x14ac:dyDescent="0.2"/>
    <row r="10493" s="16" customFormat="1" x14ac:dyDescent="0.2"/>
    <row r="10494" s="16" customFormat="1" x14ac:dyDescent="0.2"/>
    <row r="10495" s="16" customFormat="1" x14ac:dyDescent="0.2"/>
    <row r="10496" s="16" customFormat="1" x14ac:dyDescent="0.2"/>
    <row r="10497" s="16" customFormat="1" x14ac:dyDescent="0.2"/>
    <row r="10498" s="16" customFormat="1" x14ac:dyDescent="0.2"/>
    <row r="10499" s="16" customFormat="1" x14ac:dyDescent="0.2"/>
    <row r="10500" s="16" customFormat="1" x14ac:dyDescent="0.2"/>
    <row r="10501" s="16" customFormat="1" x14ac:dyDescent="0.2"/>
    <row r="10502" s="16" customFormat="1" x14ac:dyDescent="0.2"/>
    <row r="10503" s="16" customFormat="1" x14ac:dyDescent="0.2"/>
    <row r="10504" s="16" customFormat="1" x14ac:dyDescent="0.2"/>
    <row r="10505" s="16" customFormat="1" x14ac:dyDescent="0.2"/>
    <row r="10506" s="16" customFormat="1" x14ac:dyDescent="0.2"/>
    <row r="10507" s="16" customFormat="1" x14ac:dyDescent="0.2"/>
    <row r="10508" s="16" customFormat="1" x14ac:dyDescent="0.2"/>
    <row r="10509" s="16" customFormat="1" x14ac:dyDescent="0.2"/>
    <row r="10510" s="16" customFormat="1" x14ac:dyDescent="0.2"/>
    <row r="10511" s="16" customFormat="1" x14ac:dyDescent="0.2"/>
    <row r="10512" s="16" customFormat="1" x14ac:dyDescent="0.2"/>
    <row r="10513" s="16" customFormat="1" x14ac:dyDescent="0.2"/>
    <row r="10514" s="16" customFormat="1" x14ac:dyDescent="0.2"/>
    <row r="10515" s="16" customFormat="1" x14ac:dyDescent="0.2"/>
    <row r="10516" s="16" customFormat="1" x14ac:dyDescent="0.2"/>
    <row r="10517" s="16" customFormat="1" x14ac:dyDescent="0.2"/>
    <row r="10518" s="16" customFormat="1" x14ac:dyDescent="0.2"/>
    <row r="10519" s="16" customFormat="1" x14ac:dyDescent="0.2"/>
    <row r="10520" s="16" customFormat="1" x14ac:dyDescent="0.2"/>
    <row r="10521" s="16" customFormat="1" x14ac:dyDescent="0.2"/>
    <row r="10522" s="16" customFormat="1" x14ac:dyDescent="0.2"/>
    <row r="10523" s="16" customFormat="1" x14ac:dyDescent="0.2"/>
    <row r="10524" s="16" customFormat="1" x14ac:dyDescent="0.2"/>
    <row r="10525" s="16" customFormat="1" x14ac:dyDescent="0.2"/>
    <row r="10526" s="16" customFormat="1" x14ac:dyDescent="0.2"/>
    <row r="10527" s="16" customFormat="1" x14ac:dyDescent="0.2"/>
    <row r="10528" s="16" customFormat="1" x14ac:dyDescent="0.2"/>
    <row r="10529" s="16" customFormat="1" x14ac:dyDescent="0.2"/>
    <row r="10530" s="16" customFormat="1" x14ac:dyDescent="0.2"/>
    <row r="10531" s="16" customFormat="1" x14ac:dyDescent="0.2"/>
    <row r="10532" s="16" customFormat="1" x14ac:dyDescent="0.2"/>
    <row r="10533" s="16" customFormat="1" x14ac:dyDescent="0.2"/>
    <row r="10534" s="16" customFormat="1" x14ac:dyDescent="0.2"/>
    <row r="10535" s="16" customFormat="1" x14ac:dyDescent="0.2"/>
    <row r="10536" s="16" customFormat="1" x14ac:dyDescent="0.2"/>
    <row r="10537" s="16" customFormat="1" x14ac:dyDescent="0.2"/>
    <row r="10538" s="16" customFormat="1" x14ac:dyDescent="0.2"/>
    <row r="10539" s="16" customFormat="1" x14ac:dyDescent="0.2"/>
    <row r="10540" s="16" customFormat="1" x14ac:dyDescent="0.2"/>
    <row r="10541" s="16" customFormat="1" x14ac:dyDescent="0.2"/>
    <row r="10542" s="16" customFormat="1" x14ac:dyDescent="0.2"/>
    <row r="10543" s="16" customFormat="1" x14ac:dyDescent="0.2"/>
    <row r="10544" s="16" customFormat="1" x14ac:dyDescent="0.2"/>
    <row r="10545" s="16" customFormat="1" x14ac:dyDescent="0.2"/>
    <row r="10546" s="16" customFormat="1" x14ac:dyDescent="0.2"/>
    <row r="10547" s="16" customFormat="1" x14ac:dyDescent="0.2"/>
    <row r="10548" s="16" customFormat="1" x14ac:dyDescent="0.2"/>
    <row r="10549" s="16" customFormat="1" x14ac:dyDescent="0.2"/>
    <row r="10550" s="16" customFormat="1" x14ac:dyDescent="0.2"/>
    <row r="10551" s="16" customFormat="1" x14ac:dyDescent="0.2"/>
    <row r="10552" s="16" customFormat="1" x14ac:dyDescent="0.2"/>
    <row r="10553" s="16" customFormat="1" x14ac:dyDescent="0.2"/>
    <row r="10554" s="16" customFormat="1" x14ac:dyDescent="0.2"/>
    <row r="10555" s="16" customFormat="1" x14ac:dyDescent="0.2"/>
    <row r="10556" s="16" customFormat="1" x14ac:dyDescent="0.2"/>
    <row r="10557" s="16" customFormat="1" x14ac:dyDescent="0.2"/>
    <row r="10558" s="16" customFormat="1" x14ac:dyDescent="0.2"/>
    <row r="10559" s="16" customFormat="1" x14ac:dyDescent="0.2"/>
    <row r="10560" s="16" customFormat="1" x14ac:dyDescent="0.2"/>
    <row r="10561" s="16" customFormat="1" x14ac:dyDescent="0.2"/>
    <row r="10562" s="16" customFormat="1" x14ac:dyDescent="0.2"/>
    <row r="10563" s="16" customFormat="1" x14ac:dyDescent="0.2"/>
    <row r="10564" s="16" customFormat="1" x14ac:dyDescent="0.2"/>
    <row r="10565" s="16" customFormat="1" x14ac:dyDescent="0.2"/>
    <row r="10566" s="16" customFormat="1" x14ac:dyDescent="0.2"/>
    <row r="10567" s="16" customFormat="1" x14ac:dyDescent="0.2"/>
    <row r="10568" s="16" customFormat="1" x14ac:dyDescent="0.2"/>
    <row r="10569" s="16" customFormat="1" x14ac:dyDescent="0.2"/>
    <row r="10570" s="16" customFormat="1" x14ac:dyDescent="0.2"/>
    <row r="10571" s="16" customFormat="1" x14ac:dyDescent="0.2"/>
    <row r="10572" s="16" customFormat="1" x14ac:dyDescent="0.2"/>
    <row r="10573" s="16" customFormat="1" x14ac:dyDescent="0.2"/>
    <row r="10574" s="16" customFormat="1" x14ac:dyDescent="0.2"/>
    <row r="10575" s="16" customFormat="1" x14ac:dyDescent="0.2"/>
    <row r="10576" s="16" customFormat="1" x14ac:dyDescent="0.2"/>
    <row r="10577" s="16" customFormat="1" x14ac:dyDescent="0.2"/>
    <row r="10578" s="16" customFormat="1" x14ac:dyDescent="0.2"/>
    <row r="10579" s="16" customFormat="1" x14ac:dyDescent="0.2"/>
    <row r="10580" s="16" customFormat="1" x14ac:dyDescent="0.2"/>
    <row r="10581" s="16" customFormat="1" x14ac:dyDescent="0.2"/>
    <row r="10582" s="16" customFormat="1" x14ac:dyDescent="0.2"/>
    <row r="10583" s="16" customFormat="1" x14ac:dyDescent="0.2"/>
    <row r="10584" s="16" customFormat="1" x14ac:dyDescent="0.2"/>
    <row r="10585" s="16" customFormat="1" x14ac:dyDescent="0.2"/>
    <row r="10586" s="16" customFormat="1" x14ac:dyDescent="0.2"/>
    <row r="10587" s="16" customFormat="1" x14ac:dyDescent="0.2"/>
    <row r="10588" s="16" customFormat="1" x14ac:dyDescent="0.2"/>
    <row r="10589" s="16" customFormat="1" x14ac:dyDescent="0.2"/>
    <row r="10590" s="16" customFormat="1" x14ac:dyDescent="0.2"/>
    <row r="10591" s="16" customFormat="1" x14ac:dyDescent="0.2"/>
    <row r="10592" s="16" customFormat="1" x14ac:dyDescent="0.2"/>
    <row r="10593" s="16" customFormat="1" x14ac:dyDescent="0.2"/>
    <row r="10594" s="16" customFormat="1" x14ac:dyDescent="0.2"/>
    <row r="10595" s="16" customFormat="1" x14ac:dyDescent="0.2"/>
    <row r="10596" s="16" customFormat="1" x14ac:dyDescent="0.2"/>
    <row r="10597" s="16" customFormat="1" x14ac:dyDescent="0.2"/>
    <row r="10598" s="16" customFormat="1" x14ac:dyDescent="0.2"/>
    <row r="10599" s="16" customFormat="1" x14ac:dyDescent="0.2"/>
    <row r="10600" s="16" customFormat="1" x14ac:dyDescent="0.2"/>
    <row r="10601" s="16" customFormat="1" x14ac:dyDescent="0.2"/>
    <row r="10602" s="16" customFormat="1" x14ac:dyDescent="0.2"/>
    <row r="10603" s="16" customFormat="1" x14ac:dyDescent="0.2"/>
    <row r="10604" s="16" customFormat="1" x14ac:dyDescent="0.2"/>
    <row r="10605" s="16" customFormat="1" x14ac:dyDescent="0.2"/>
    <row r="10606" s="16" customFormat="1" x14ac:dyDescent="0.2"/>
    <row r="10607" s="16" customFormat="1" x14ac:dyDescent="0.2"/>
    <row r="10608" s="16" customFormat="1" x14ac:dyDescent="0.2"/>
    <row r="10609" s="16" customFormat="1" x14ac:dyDescent="0.2"/>
    <row r="10610" s="16" customFormat="1" x14ac:dyDescent="0.2"/>
    <row r="10611" s="16" customFormat="1" x14ac:dyDescent="0.2"/>
    <row r="10612" s="16" customFormat="1" x14ac:dyDescent="0.2"/>
    <row r="10613" s="16" customFormat="1" x14ac:dyDescent="0.2"/>
    <row r="10614" s="16" customFormat="1" x14ac:dyDescent="0.2"/>
    <row r="10615" s="16" customFormat="1" x14ac:dyDescent="0.2"/>
    <row r="10616" s="16" customFormat="1" x14ac:dyDescent="0.2"/>
    <row r="10617" s="16" customFormat="1" x14ac:dyDescent="0.2"/>
    <row r="10618" s="16" customFormat="1" x14ac:dyDescent="0.2"/>
    <row r="10619" s="16" customFormat="1" x14ac:dyDescent="0.2"/>
    <row r="10620" s="16" customFormat="1" x14ac:dyDescent="0.2"/>
    <row r="10621" s="16" customFormat="1" x14ac:dyDescent="0.2"/>
    <row r="10622" s="16" customFormat="1" x14ac:dyDescent="0.2"/>
    <row r="10623" s="16" customFormat="1" x14ac:dyDescent="0.2"/>
    <row r="10624" s="16" customFormat="1" x14ac:dyDescent="0.2"/>
    <row r="10625" s="16" customFormat="1" x14ac:dyDescent="0.2"/>
    <row r="10626" s="16" customFormat="1" x14ac:dyDescent="0.2"/>
    <row r="10627" s="16" customFormat="1" x14ac:dyDescent="0.2"/>
    <row r="10628" s="16" customFormat="1" x14ac:dyDescent="0.2"/>
    <row r="10629" s="16" customFormat="1" x14ac:dyDescent="0.2"/>
    <row r="10630" s="16" customFormat="1" x14ac:dyDescent="0.2"/>
    <row r="10631" s="16" customFormat="1" x14ac:dyDescent="0.2"/>
    <row r="10632" s="16" customFormat="1" x14ac:dyDescent="0.2"/>
    <row r="10633" s="16" customFormat="1" x14ac:dyDescent="0.2"/>
    <row r="10634" s="16" customFormat="1" x14ac:dyDescent="0.2"/>
    <row r="10635" s="16" customFormat="1" x14ac:dyDescent="0.2"/>
    <row r="10636" s="16" customFormat="1" x14ac:dyDescent="0.2"/>
    <row r="10637" s="16" customFormat="1" x14ac:dyDescent="0.2"/>
    <row r="10638" s="16" customFormat="1" x14ac:dyDescent="0.2"/>
    <row r="10639" s="16" customFormat="1" x14ac:dyDescent="0.2"/>
    <row r="10640" s="16" customFormat="1" x14ac:dyDescent="0.2"/>
    <row r="10641" s="16" customFormat="1" x14ac:dyDescent="0.2"/>
    <row r="10642" s="16" customFormat="1" x14ac:dyDescent="0.2"/>
    <row r="10643" s="16" customFormat="1" x14ac:dyDescent="0.2"/>
    <row r="10644" s="16" customFormat="1" x14ac:dyDescent="0.2"/>
    <row r="10645" s="16" customFormat="1" x14ac:dyDescent="0.2"/>
    <row r="10646" s="16" customFormat="1" x14ac:dyDescent="0.2"/>
    <row r="10647" s="16" customFormat="1" x14ac:dyDescent="0.2"/>
    <row r="10648" s="16" customFormat="1" x14ac:dyDescent="0.2"/>
    <row r="10649" s="16" customFormat="1" x14ac:dyDescent="0.2"/>
    <row r="10650" s="16" customFormat="1" x14ac:dyDescent="0.2"/>
    <row r="10651" s="16" customFormat="1" x14ac:dyDescent="0.2"/>
    <row r="10652" s="16" customFormat="1" x14ac:dyDescent="0.2"/>
    <row r="10653" s="16" customFormat="1" x14ac:dyDescent="0.2"/>
    <row r="10654" s="16" customFormat="1" x14ac:dyDescent="0.2"/>
    <row r="10655" s="16" customFormat="1" x14ac:dyDescent="0.2"/>
    <row r="10656" s="16" customFormat="1" x14ac:dyDescent="0.2"/>
    <row r="10657" s="16" customFormat="1" x14ac:dyDescent="0.2"/>
    <row r="10658" s="16" customFormat="1" x14ac:dyDescent="0.2"/>
    <row r="10659" s="16" customFormat="1" x14ac:dyDescent="0.2"/>
    <row r="10660" s="16" customFormat="1" x14ac:dyDescent="0.2"/>
    <row r="10661" s="16" customFormat="1" x14ac:dyDescent="0.2"/>
    <row r="10662" s="16" customFormat="1" x14ac:dyDescent="0.2"/>
    <row r="10663" s="16" customFormat="1" x14ac:dyDescent="0.2"/>
    <row r="10664" s="16" customFormat="1" x14ac:dyDescent="0.2"/>
    <row r="10665" s="16" customFormat="1" x14ac:dyDescent="0.2"/>
    <row r="10666" s="16" customFormat="1" x14ac:dyDescent="0.2"/>
    <row r="10667" s="16" customFormat="1" x14ac:dyDescent="0.2"/>
    <row r="10668" s="16" customFormat="1" x14ac:dyDescent="0.2"/>
    <row r="10669" s="16" customFormat="1" x14ac:dyDescent="0.2"/>
    <row r="10670" s="16" customFormat="1" x14ac:dyDescent="0.2"/>
    <row r="10671" s="16" customFormat="1" x14ac:dyDescent="0.2"/>
    <row r="10672" s="16" customFormat="1" x14ac:dyDescent="0.2"/>
    <row r="10673" s="16" customFormat="1" x14ac:dyDescent="0.2"/>
    <row r="10674" s="16" customFormat="1" x14ac:dyDescent="0.2"/>
    <row r="10675" s="16" customFormat="1" x14ac:dyDescent="0.2"/>
    <row r="10676" s="16" customFormat="1" x14ac:dyDescent="0.2"/>
    <row r="10677" s="16" customFormat="1" x14ac:dyDescent="0.2"/>
    <row r="10678" s="16" customFormat="1" x14ac:dyDescent="0.2"/>
    <row r="10679" s="16" customFormat="1" x14ac:dyDescent="0.2"/>
    <row r="10680" s="16" customFormat="1" x14ac:dyDescent="0.2"/>
    <row r="10681" s="16" customFormat="1" x14ac:dyDescent="0.2"/>
    <row r="10682" s="16" customFormat="1" x14ac:dyDescent="0.2"/>
    <row r="10683" s="16" customFormat="1" x14ac:dyDescent="0.2"/>
    <row r="10684" s="16" customFormat="1" x14ac:dyDescent="0.2"/>
    <row r="10685" s="16" customFormat="1" x14ac:dyDescent="0.2"/>
    <row r="10686" s="16" customFormat="1" x14ac:dyDescent="0.2"/>
    <row r="10687" s="16" customFormat="1" x14ac:dyDescent="0.2"/>
    <row r="10688" s="16" customFormat="1" x14ac:dyDescent="0.2"/>
    <row r="10689" s="16" customFormat="1" x14ac:dyDescent="0.2"/>
    <row r="10690" s="16" customFormat="1" x14ac:dyDescent="0.2"/>
    <row r="10691" s="16" customFormat="1" x14ac:dyDescent="0.2"/>
    <row r="10692" s="16" customFormat="1" x14ac:dyDescent="0.2"/>
    <row r="10693" s="16" customFormat="1" x14ac:dyDescent="0.2"/>
    <row r="10694" s="16" customFormat="1" x14ac:dyDescent="0.2"/>
    <row r="10695" s="16" customFormat="1" x14ac:dyDescent="0.2"/>
    <row r="10696" s="16" customFormat="1" x14ac:dyDescent="0.2"/>
    <row r="10697" s="16" customFormat="1" x14ac:dyDescent="0.2"/>
    <row r="10698" s="16" customFormat="1" x14ac:dyDescent="0.2"/>
    <row r="10699" s="16" customFormat="1" x14ac:dyDescent="0.2"/>
    <row r="10700" s="16" customFormat="1" x14ac:dyDescent="0.2"/>
    <row r="10701" s="16" customFormat="1" x14ac:dyDescent="0.2"/>
    <row r="10702" s="16" customFormat="1" x14ac:dyDescent="0.2"/>
    <row r="10703" s="16" customFormat="1" x14ac:dyDescent="0.2"/>
    <row r="10704" s="16" customFormat="1" x14ac:dyDescent="0.2"/>
    <row r="10705" s="16" customFormat="1" x14ac:dyDescent="0.2"/>
    <row r="10706" s="16" customFormat="1" x14ac:dyDescent="0.2"/>
    <row r="10707" s="16" customFormat="1" x14ac:dyDescent="0.2"/>
    <row r="10708" s="16" customFormat="1" x14ac:dyDescent="0.2"/>
    <row r="10709" s="16" customFormat="1" x14ac:dyDescent="0.2"/>
    <row r="10710" s="16" customFormat="1" x14ac:dyDescent="0.2"/>
    <row r="10711" s="16" customFormat="1" x14ac:dyDescent="0.2"/>
    <row r="10712" s="16" customFormat="1" x14ac:dyDescent="0.2"/>
    <row r="10713" s="16" customFormat="1" x14ac:dyDescent="0.2"/>
    <row r="10714" s="16" customFormat="1" x14ac:dyDescent="0.2"/>
    <row r="10715" s="16" customFormat="1" x14ac:dyDescent="0.2"/>
    <row r="10716" s="16" customFormat="1" x14ac:dyDescent="0.2"/>
    <row r="10717" s="16" customFormat="1" x14ac:dyDescent="0.2"/>
    <row r="10718" s="16" customFormat="1" x14ac:dyDescent="0.2"/>
    <row r="10719" s="16" customFormat="1" x14ac:dyDescent="0.2"/>
    <row r="10720" s="16" customFormat="1" x14ac:dyDescent="0.2"/>
    <row r="10721" s="16" customFormat="1" x14ac:dyDescent="0.2"/>
    <row r="10722" s="16" customFormat="1" x14ac:dyDescent="0.2"/>
    <row r="10723" s="16" customFormat="1" x14ac:dyDescent="0.2"/>
    <row r="10724" s="16" customFormat="1" x14ac:dyDescent="0.2"/>
    <row r="10725" s="16" customFormat="1" x14ac:dyDescent="0.2"/>
    <row r="10726" s="16" customFormat="1" x14ac:dyDescent="0.2"/>
    <row r="10727" s="16" customFormat="1" x14ac:dyDescent="0.2"/>
    <row r="10728" s="16" customFormat="1" x14ac:dyDescent="0.2"/>
    <row r="10729" s="16" customFormat="1" x14ac:dyDescent="0.2"/>
    <row r="10730" s="16" customFormat="1" x14ac:dyDescent="0.2"/>
    <row r="10731" s="16" customFormat="1" x14ac:dyDescent="0.2"/>
    <row r="10732" s="16" customFormat="1" x14ac:dyDescent="0.2"/>
    <row r="10733" s="16" customFormat="1" x14ac:dyDescent="0.2"/>
    <row r="10734" s="16" customFormat="1" x14ac:dyDescent="0.2"/>
    <row r="10735" s="16" customFormat="1" x14ac:dyDescent="0.2"/>
    <row r="10736" s="16" customFormat="1" x14ac:dyDescent="0.2"/>
    <row r="10737" s="16" customFormat="1" x14ac:dyDescent="0.2"/>
    <row r="10738" s="16" customFormat="1" x14ac:dyDescent="0.2"/>
    <row r="10739" s="16" customFormat="1" x14ac:dyDescent="0.2"/>
    <row r="10740" s="16" customFormat="1" x14ac:dyDescent="0.2"/>
    <row r="10741" s="16" customFormat="1" x14ac:dyDescent="0.2"/>
    <row r="10742" s="16" customFormat="1" x14ac:dyDescent="0.2"/>
    <row r="10743" s="16" customFormat="1" x14ac:dyDescent="0.2"/>
    <row r="10744" s="16" customFormat="1" x14ac:dyDescent="0.2"/>
    <row r="10745" s="16" customFormat="1" x14ac:dyDescent="0.2"/>
    <row r="10746" s="16" customFormat="1" x14ac:dyDescent="0.2"/>
    <row r="10747" s="16" customFormat="1" x14ac:dyDescent="0.2"/>
    <row r="10748" s="16" customFormat="1" x14ac:dyDescent="0.2"/>
    <row r="10749" s="16" customFormat="1" x14ac:dyDescent="0.2"/>
    <row r="10750" s="16" customFormat="1" x14ac:dyDescent="0.2"/>
    <row r="10751" s="16" customFormat="1" x14ac:dyDescent="0.2"/>
    <row r="10752" s="16" customFormat="1" x14ac:dyDescent="0.2"/>
    <row r="10753" s="16" customFormat="1" x14ac:dyDescent="0.2"/>
    <row r="10754" s="16" customFormat="1" x14ac:dyDescent="0.2"/>
    <row r="10755" s="16" customFormat="1" x14ac:dyDescent="0.2"/>
    <row r="10756" s="16" customFormat="1" x14ac:dyDescent="0.2"/>
    <row r="10757" s="16" customFormat="1" x14ac:dyDescent="0.2"/>
    <row r="10758" s="16" customFormat="1" x14ac:dyDescent="0.2"/>
    <row r="10759" s="16" customFormat="1" x14ac:dyDescent="0.2"/>
    <row r="10760" s="16" customFormat="1" x14ac:dyDescent="0.2"/>
    <row r="10761" s="16" customFormat="1" x14ac:dyDescent="0.2"/>
    <row r="10762" s="16" customFormat="1" x14ac:dyDescent="0.2"/>
    <row r="10763" s="16" customFormat="1" x14ac:dyDescent="0.2"/>
    <row r="10764" s="16" customFormat="1" x14ac:dyDescent="0.2"/>
    <row r="10765" s="16" customFormat="1" x14ac:dyDescent="0.2"/>
    <row r="10766" s="16" customFormat="1" x14ac:dyDescent="0.2"/>
    <row r="10767" s="16" customFormat="1" x14ac:dyDescent="0.2"/>
    <row r="10768" s="16" customFormat="1" x14ac:dyDescent="0.2"/>
    <row r="10769" s="16" customFormat="1" x14ac:dyDescent="0.2"/>
    <row r="10770" s="16" customFormat="1" x14ac:dyDescent="0.2"/>
    <row r="10771" s="16" customFormat="1" x14ac:dyDescent="0.2"/>
    <row r="10772" s="16" customFormat="1" x14ac:dyDescent="0.2"/>
    <row r="10773" s="16" customFormat="1" x14ac:dyDescent="0.2"/>
    <row r="10774" s="16" customFormat="1" x14ac:dyDescent="0.2"/>
    <row r="10775" s="16" customFormat="1" x14ac:dyDescent="0.2"/>
    <row r="10776" s="16" customFormat="1" x14ac:dyDescent="0.2"/>
    <row r="10777" s="16" customFormat="1" x14ac:dyDescent="0.2"/>
    <row r="10778" s="16" customFormat="1" x14ac:dyDescent="0.2"/>
    <row r="10779" s="16" customFormat="1" x14ac:dyDescent="0.2"/>
    <row r="10780" s="16" customFormat="1" x14ac:dyDescent="0.2"/>
    <row r="10781" s="16" customFormat="1" x14ac:dyDescent="0.2"/>
    <row r="10782" s="16" customFormat="1" x14ac:dyDescent="0.2"/>
    <row r="10783" s="16" customFormat="1" x14ac:dyDescent="0.2"/>
    <row r="10784" s="16" customFormat="1" x14ac:dyDescent="0.2"/>
    <row r="10785" s="16" customFormat="1" x14ac:dyDescent="0.2"/>
    <row r="10786" s="16" customFormat="1" x14ac:dyDescent="0.2"/>
    <row r="10787" s="16" customFormat="1" x14ac:dyDescent="0.2"/>
    <row r="10788" s="16" customFormat="1" x14ac:dyDescent="0.2"/>
    <row r="10789" s="16" customFormat="1" x14ac:dyDescent="0.2"/>
    <row r="10790" s="16" customFormat="1" x14ac:dyDescent="0.2"/>
    <row r="10791" s="16" customFormat="1" x14ac:dyDescent="0.2"/>
    <row r="10792" s="16" customFormat="1" x14ac:dyDescent="0.2"/>
    <row r="10793" s="16" customFormat="1" x14ac:dyDescent="0.2"/>
    <row r="10794" s="16" customFormat="1" x14ac:dyDescent="0.2"/>
    <row r="10795" s="16" customFormat="1" x14ac:dyDescent="0.2"/>
    <row r="10796" s="16" customFormat="1" x14ac:dyDescent="0.2"/>
    <row r="10797" s="16" customFormat="1" x14ac:dyDescent="0.2"/>
    <row r="10798" s="16" customFormat="1" x14ac:dyDescent="0.2"/>
    <row r="10799" s="16" customFormat="1" x14ac:dyDescent="0.2"/>
    <row r="10800" s="16" customFormat="1" x14ac:dyDescent="0.2"/>
    <row r="10801" s="16" customFormat="1" x14ac:dyDescent="0.2"/>
    <row r="10802" s="16" customFormat="1" x14ac:dyDescent="0.2"/>
    <row r="10803" s="16" customFormat="1" x14ac:dyDescent="0.2"/>
    <row r="10804" s="16" customFormat="1" x14ac:dyDescent="0.2"/>
    <row r="10805" s="16" customFormat="1" x14ac:dyDescent="0.2"/>
    <row r="10806" s="16" customFormat="1" x14ac:dyDescent="0.2"/>
    <row r="10807" s="16" customFormat="1" x14ac:dyDescent="0.2"/>
    <row r="10808" s="16" customFormat="1" x14ac:dyDescent="0.2"/>
    <row r="10809" s="16" customFormat="1" x14ac:dyDescent="0.2"/>
    <row r="10810" s="16" customFormat="1" x14ac:dyDescent="0.2"/>
    <row r="10811" s="16" customFormat="1" x14ac:dyDescent="0.2"/>
    <row r="10812" s="16" customFormat="1" x14ac:dyDescent="0.2"/>
    <row r="10813" s="16" customFormat="1" x14ac:dyDescent="0.2"/>
    <row r="10814" s="16" customFormat="1" x14ac:dyDescent="0.2"/>
    <row r="10815" s="16" customFormat="1" x14ac:dyDescent="0.2"/>
    <row r="10816" s="16" customFormat="1" x14ac:dyDescent="0.2"/>
    <row r="10817" s="16" customFormat="1" x14ac:dyDescent="0.2"/>
    <row r="10818" s="16" customFormat="1" x14ac:dyDescent="0.2"/>
    <row r="10819" s="16" customFormat="1" x14ac:dyDescent="0.2"/>
    <row r="10820" s="16" customFormat="1" x14ac:dyDescent="0.2"/>
    <row r="10821" s="16" customFormat="1" x14ac:dyDescent="0.2"/>
    <row r="10822" s="16" customFormat="1" x14ac:dyDescent="0.2"/>
    <row r="10823" s="16" customFormat="1" x14ac:dyDescent="0.2"/>
    <row r="10824" s="16" customFormat="1" x14ac:dyDescent="0.2"/>
    <row r="10825" s="16" customFormat="1" x14ac:dyDescent="0.2"/>
    <row r="10826" s="16" customFormat="1" x14ac:dyDescent="0.2"/>
    <row r="10827" s="16" customFormat="1" x14ac:dyDescent="0.2"/>
    <row r="10828" s="16" customFormat="1" x14ac:dyDescent="0.2"/>
    <row r="10829" s="16" customFormat="1" x14ac:dyDescent="0.2"/>
    <row r="10830" s="16" customFormat="1" x14ac:dyDescent="0.2"/>
    <row r="10831" s="16" customFormat="1" x14ac:dyDescent="0.2"/>
    <row r="10832" s="16" customFormat="1" x14ac:dyDescent="0.2"/>
    <row r="10833" s="16" customFormat="1" x14ac:dyDescent="0.2"/>
    <row r="10834" s="16" customFormat="1" x14ac:dyDescent="0.2"/>
    <row r="10835" s="16" customFormat="1" x14ac:dyDescent="0.2"/>
    <row r="10836" s="16" customFormat="1" x14ac:dyDescent="0.2"/>
    <row r="10837" s="16" customFormat="1" x14ac:dyDescent="0.2"/>
    <row r="10838" s="16" customFormat="1" x14ac:dyDescent="0.2"/>
    <row r="10839" s="16" customFormat="1" x14ac:dyDescent="0.2"/>
    <row r="10840" s="16" customFormat="1" x14ac:dyDescent="0.2"/>
    <row r="10841" s="16" customFormat="1" x14ac:dyDescent="0.2"/>
    <row r="10842" s="16" customFormat="1" x14ac:dyDescent="0.2"/>
    <row r="10843" s="16" customFormat="1" x14ac:dyDescent="0.2"/>
    <row r="10844" s="16" customFormat="1" x14ac:dyDescent="0.2"/>
    <row r="10845" s="16" customFormat="1" x14ac:dyDescent="0.2"/>
    <row r="10846" s="16" customFormat="1" x14ac:dyDescent="0.2"/>
    <row r="10847" s="16" customFormat="1" x14ac:dyDescent="0.2"/>
    <row r="10848" s="16" customFormat="1" x14ac:dyDescent="0.2"/>
    <row r="10849" s="16" customFormat="1" x14ac:dyDescent="0.2"/>
    <row r="10850" s="16" customFormat="1" x14ac:dyDescent="0.2"/>
    <row r="10851" s="16" customFormat="1" x14ac:dyDescent="0.2"/>
    <row r="10852" s="16" customFormat="1" x14ac:dyDescent="0.2"/>
    <row r="10853" s="16" customFormat="1" x14ac:dyDescent="0.2"/>
    <row r="10854" s="16" customFormat="1" x14ac:dyDescent="0.2"/>
    <row r="10855" s="16" customFormat="1" x14ac:dyDescent="0.2"/>
    <row r="10856" s="16" customFormat="1" x14ac:dyDescent="0.2"/>
    <row r="10857" s="16" customFormat="1" x14ac:dyDescent="0.2"/>
    <row r="10858" s="16" customFormat="1" x14ac:dyDescent="0.2"/>
    <row r="10859" s="16" customFormat="1" x14ac:dyDescent="0.2"/>
    <row r="10860" s="16" customFormat="1" x14ac:dyDescent="0.2"/>
    <row r="10861" s="16" customFormat="1" x14ac:dyDescent="0.2"/>
    <row r="10862" s="16" customFormat="1" x14ac:dyDescent="0.2"/>
    <row r="10863" s="16" customFormat="1" x14ac:dyDescent="0.2"/>
    <row r="10864" s="16" customFormat="1" x14ac:dyDescent="0.2"/>
    <row r="10865" s="16" customFormat="1" x14ac:dyDescent="0.2"/>
    <row r="10866" s="16" customFormat="1" x14ac:dyDescent="0.2"/>
    <row r="10867" s="16" customFormat="1" x14ac:dyDescent="0.2"/>
    <row r="10868" s="16" customFormat="1" x14ac:dyDescent="0.2"/>
    <row r="10869" s="16" customFormat="1" x14ac:dyDescent="0.2"/>
    <row r="10870" s="16" customFormat="1" x14ac:dyDescent="0.2"/>
    <row r="10871" s="16" customFormat="1" x14ac:dyDescent="0.2"/>
    <row r="10872" s="16" customFormat="1" x14ac:dyDescent="0.2"/>
    <row r="10873" s="16" customFormat="1" x14ac:dyDescent="0.2"/>
    <row r="10874" s="16" customFormat="1" x14ac:dyDescent="0.2"/>
    <row r="10875" s="16" customFormat="1" x14ac:dyDescent="0.2"/>
    <row r="10876" s="16" customFormat="1" x14ac:dyDescent="0.2"/>
    <row r="10877" s="16" customFormat="1" x14ac:dyDescent="0.2"/>
    <row r="10878" s="16" customFormat="1" x14ac:dyDescent="0.2"/>
    <row r="10879" s="16" customFormat="1" x14ac:dyDescent="0.2"/>
    <row r="10880" s="16" customFormat="1" x14ac:dyDescent="0.2"/>
    <row r="10881" s="16" customFormat="1" x14ac:dyDescent="0.2"/>
    <row r="10882" s="16" customFormat="1" x14ac:dyDescent="0.2"/>
    <row r="10883" s="16" customFormat="1" x14ac:dyDescent="0.2"/>
    <row r="10884" s="16" customFormat="1" x14ac:dyDescent="0.2"/>
    <row r="10885" s="16" customFormat="1" x14ac:dyDescent="0.2"/>
    <row r="10886" s="16" customFormat="1" x14ac:dyDescent="0.2"/>
    <row r="10887" s="16" customFormat="1" x14ac:dyDescent="0.2"/>
    <row r="10888" s="16" customFormat="1" x14ac:dyDescent="0.2"/>
    <row r="10889" s="16" customFormat="1" x14ac:dyDescent="0.2"/>
    <row r="10890" s="16" customFormat="1" x14ac:dyDescent="0.2"/>
    <row r="10891" s="16" customFormat="1" x14ac:dyDescent="0.2"/>
    <row r="10892" s="16" customFormat="1" x14ac:dyDescent="0.2"/>
    <row r="10893" s="16" customFormat="1" x14ac:dyDescent="0.2"/>
    <row r="10894" s="16" customFormat="1" x14ac:dyDescent="0.2"/>
    <row r="10895" s="16" customFormat="1" x14ac:dyDescent="0.2"/>
    <row r="10896" s="16" customFormat="1" x14ac:dyDescent="0.2"/>
    <row r="10897" s="16" customFormat="1" x14ac:dyDescent="0.2"/>
    <row r="10898" s="16" customFormat="1" x14ac:dyDescent="0.2"/>
    <row r="10899" s="16" customFormat="1" x14ac:dyDescent="0.2"/>
    <row r="10900" s="16" customFormat="1" x14ac:dyDescent="0.2"/>
    <row r="10901" s="16" customFormat="1" x14ac:dyDescent="0.2"/>
    <row r="10902" s="16" customFormat="1" x14ac:dyDescent="0.2"/>
    <row r="10903" s="16" customFormat="1" x14ac:dyDescent="0.2"/>
    <row r="10904" s="16" customFormat="1" x14ac:dyDescent="0.2"/>
    <row r="10905" s="16" customFormat="1" x14ac:dyDescent="0.2"/>
    <row r="10906" s="16" customFormat="1" x14ac:dyDescent="0.2"/>
    <row r="10907" s="16" customFormat="1" x14ac:dyDescent="0.2"/>
    <row r="10908" s="16" customFormat="1" x14ac:dyDescent="0.2"/>
    <row r="10909" s="16" customFormat="1" x14ac:dyDescent="0.2"/>
    <row r="10910" s="16" customFormat="1" x14ac:dyDescent="0.2"/>
    <row r="10911" s="16" customFormat="1" x14ac:dyDescent="0.2"/>
    <row r="10912" s="16" customFormat="1" x14ac:dyDescent="0.2"/>
    <row r="10913" s="16" customFormat="1" x14ac:dyDescent="0.2"/>
    <row r="10914" s="16" customFormat="1" x14ac:dyDescent="0.2"/>
    <row r="10915" s="16" customFormat="1" x14ac:dyDescent="0.2"/>
    <row r="10916" s="16" customFormat="1" x14ac:dyDescent="0.2"/>
    <row r="10917" s="16" customFormat="1" x14ac:dyDescent="0.2"/>
    <row r="10918" s="16" customFormat="1" x14ac:dyDescent="0.2"/>
    <row r="10919" s="16" customFormat="1" x14ac:dyDescent="0.2"/>
    <row r="10920" s="16" customFormat="1" x14ac:dyDescent="0.2"/>
    <row r="10921" s="16" customFormat="1" x14ac:dyDescent="0.2"/>
    <row r="10922" s="16" customFormat="1" x14ac:dyDescent="0.2"/>
    <row r="10923" s="16" customFormat="1" x14ac:dyDescent="0.2"/>
    <row r="10924" s="16" customFormat="1" x14ac:dyDescent="0.2"/>
    <row r="10925" s="16" customFormat="1" x14ac:dyDescent="0.2"/>
    <row r="10926" s="16" customFormat="1" x14ac:dyDescent="0.2"/>
    <row r="10927" s="16" customFormat="1" x14ac:dyDescent="0.2"/>
    <row r="10928" s="16" customFormat="1" x14ac:dyDescent="0.2"/>
    <row r="10929" s="16" customFormat="1" x14ac:dyDescent="0.2"/>
    <row r="10930" s="16" customFormat="1" x14ac:dyDescent="0.2"/>
    <row r="10931" s="16" customFormat="1" x14ac:dyDescent="0.2"/>
    <row r="10932" s="16" customFormat="1" x14ac:dyDescent="0.2"/>
    <row r="10933" s="16" customFormat="1" x14ac:dyDescent="0.2"/>
    <row r="10934" s="16" customFormat="1" x14ac:dyDescent="0.2"/>
    <row r="10935" s="16" customFormat="1" x14ac:dyDescent="0.2"/>
    <row r="10936" s="16" customFormat="1" x14ac:dyDescent="0.2"/>
    <row r="10937" s="16" customFormat="1" x14ac:dyDescent="0.2"/>
    <row r="10938" s="16" customFormat="1" x14ac:dyDescent="0.2"/>
    <row r="10939" s="16" customFormat="1" x14ac:dyDescent="0.2"/>
    <row r="10940" s="16" customFormat="1" x14ac:dyDescent="0.2"/>
    <row r="10941" s="16" customFormat="1" x14ac:dyDescent="0.2"/>
    <row r="10942" s="16" customFormat="1" x14ac:dyDescent="0.2"/>
    <row r="10943" s="16" customFormat="1" x14ac:dyDescent="0.2"/>
    <row r="10944" s="16" customFormat="1" x14ac:dyDescent="0.2"/>
    <row r="10945" s="16" customFormat="1" x14ac:dyDescent="0.2"/>
    <row r="10946" s="16" customFormat="1" x14ac:dyDescent="0.2"/>
    <row r="10947" s="16" customFormat="1" x14ac:dyDescent="0.2"/>
    <row r="10948" s="16" customFormat="1" x14ac:dyDescent="0.2"/>
    <row r="10949" s="16" customFormat="1" x14ac:dyDescent="0.2"/>
    <row r="10950" s="16" customFormat="1" x14ac:dyDescent="0.2"/>
    <row r="10951" s="16" customFormat="1" x14ac:dyDescent="0.2"/>
    <row r="10952" s="16" customFormat="1" x14ac:dyDescent="0.2"/>
    <row r="10953" s="16" customFormat="1" x14ac:dyDescent="0.2"/>
    <row r="10954" s="16" customFormat="1" x14ac:dyDescent="0.2"/>
    <row r="10955" s="16" customFormat="1" x14ac:dyDescent="0.2"/>
    <row r="10956" s="16" customFormat="1" x14ac:dyDescent="0.2"/>
    <row r="10957" s="16" customFormat="1" x14ac:dyDescent="0.2"/>
    <row r="10958" s="16" customFormat="1" x14ac:dyDescent="0.2"/>
    <row r="10959" s="16" customFormat="1" x14ac:dyDescent="0.2"/>
    <row r="10960" s="16" customFormat="1" x14ac:dyDescent="0.2"/>
    <row r="10961" s="16" customFormat="1" x14ac:dyDescent="0.2"/>
    <row r="10962" s="16" customFormat="1" x14ac:dyDescent="0.2"/>
    <row r="10963" s="16" customFormat="1" x14ac:dyDescent="0.2"/>
    <row r="10964" s="16" customFormat="1" x14ac:dyDescent="0.2"/>
    <row r="10965" s="16" customFormat="1" x14ac:dyDescent="0.2"/>
    <row r="10966" s="16" customFormat="1" x14ac:dyDescent="0.2"/>
    <row r="10967" s="16" customFormat="1" x14ac:dyDescent="0.2"/>
    <row r="10968" s="16" customFormat="1" x14ac:dyDescent="0.2"/>
    <row r="10969" s="16" customFormat="1" x14ac:dyDescent="0.2"/>
    <row r="10970" s="16" customFormat="1" x14ac:dyDescent="0.2"/>
    <row r="10971" s="16" customFormat="1" x14ac:dyDescent="0.2"/>
    <row r="10972" s="16" customFormat="1" x14ac:dyDescent="0.2"/>
    <row r="10973" s="16" customFormat="1" x14ac:dyDescent="0.2"/>
    <row r="10974" s="16" customFormat="1" x14ac:dyDescent="0.2"/>
    <row r="10975" s="16" customFormat="1" x14ac:dyDescent="0.2"/>
    <row r="10976" s="16" customFormat="1" x14ac:dyDescent="0.2"/>
    <row r="10977" s="16" customFormat="1" x14ac:dyDescent="0.2"/>
    <row r="10978" s="16" customFormat="1" x14ac:dyDescent="0.2"/>
    <row r="10979" s="16" customFormat="1" x14ac:dyDescent="0.2"/>
    <row r="10980" s="16" customFormat="1" x14ac:dyDescent="0.2"/>
    <row r="10981" s="16" customFormat="1" x14ac:dyDescent="0.2"/>
    <row r="10982" s="16" customFormat="1" x14ac:dyDescent="0.2"/>
    <row r="10983" s="16" customFormat="1" x14ac:dyDescent="0.2"/>
    <row r="10984" s="16" customFormat="1" x14ac:dyDescent="0.2"/>
    <row r="10985" s="16" customFormat="1" x14ac:dyDescent="0.2"/>
    <row r="10986" s="16" customFormat="1" x14ac:dyDescent="0.2"/>
    <row r="10987" s="16" customFormat="1" x14ac:dyDescent="0.2"/>
    <row r="10988" s="16" customFormat="1" x14ac:dyDescent="0.2"/>
    <row r="10989" s="16" customFormat="1" x14ac:dyDescent="0.2"/>
    <row r="10990" s="16" customFormat="1" x14ac:dyDescent="0.2"/>
    <row r="10991" s="16" customFormat="1" x14ac:dyDescent="0.2"/>
    <row r="10992" s="16" customFormat="1" x14ac:dyDescent="0.2"/>
    <row r="10993" s="16" customFormat="1" x14ac:dyDescent="0.2"/>
    <row r="10994" s="16" customFormat="1" x14ac:dyDescent="0.2"/>
    <row r="10995" s="16" customFormat="1" x14ac:dyDescent="0.2"/>
    <row r="10996" s="16" customFormat="1" x14ac:dyDescent="0.2"/>
    <row r="10997" s="16" customFormat="1" x14ac:dyDescent="0.2"/>
    <row r="10998" s="16" customFormat="1" x14ac:dyDescent="0.2"/>
    <row r="10999" s="16" customFormat="1" x14ac:dyDescent="0.2"/>
    <row r="11000" s="16" customFormat="1" x14ac:dyDescent="0.2"/>
    <row r="11001" s="16" customFormat="1" x14ac:dyDescent="0.2"/>
    <row r="11002" s="16" customFormat="1" x14ac:dyDescent="0.2"/>
    <row r="11003" s="16" customFormat="1" x14ac:dyDescent="0.2"/>
    <row r="11004" s="16" customFormat="1" x14ac:dyDescent="0.2"/>
    <row r="11005" s="16" customFormat="1" x14ac:dyDescent="0.2"/>
    <row r="11006" s="16" customFormat="1" x14ac:dyDescent="0.2"/>
    <row r="11007" s="16" customFormat="1" x14ac:dyDescent="0.2"/>
    <row r="11008" s="16" customFormat="1" x14ac:dyDescent="0.2"/>
    <row r="11009" s="16" customFormat="1" x14ac:dyDescent="0.2"/>
    <row r="11010" s="16" customFormat="1" x14ac:dyDescent="0.2"/>
    <row r="11011" s="16" customFormat="1" x14ac:dyDescent="0.2"/>
    <row r="11012" s="16" customFormat="1" x14ac:dyDescent="0.2"/>
    <row r="11013" s="16" customFormat="1" x14ac:dyDescent="0.2"/>
    <row r="11014" s="16" customFormat="1" x14ac:dyDescent="0.2"/>
    <row r="11015" s="16" customFormat="1" x14ac:dyDescent="0.2"/>
    <row r="11016" s="16" customFormat="1" x14ac:dyDescent="0.2"/>
    <row r="11017" s="16" customFormat="1" x14ac:dyDescent="0.2"/>
    <row r="11018" s="16" customFormat="1" x14ac:dyDescent="0.2"/>
    <row r="11019" s="16" customFormat="1" x14ac:dyDescent="0.2"/>
    <row r="11020" s="16" customFormat="1" x14ac:dyDescent="0.2"/>
    <row r="11021" s="16" customFormat="1" x14ac:dyDescent="0.2"/>
    <row r="11022" s="16" customFormat="1" x14ac:dyDescent="0.2"/>
    <row r="11023" s="16" customFormat="1" x14ac:dyDescent="0.2"/>
    <row r="11024" s="16" customFormat="1" x14ac:dyDescent="0.2"/>
    <row r="11025" s="16" customFormat="1" x14ac:dyDescent="0.2"/>
    <row r="11026" s="16" customFormat="1" x14ac:dyDescent="0.2"/>
    <row r="11027" s="16" customFormat="1" x14ac:dyDescent="0.2"/>
    <row r="11028" s="16" customFormat="1" x14ac:dyDescent="0.2"/>
    <row r="11029" s="16" customFormat="1" x14ac:dyDescent="0.2"/>
    <row r="11030" s="16" customFormat="1" x14ac:dyDescent="0.2"/>
    <row r="11031" s="16" customFormat="1" x14ac:dyDescent="0.2"/>
    <row r="11032" s="16" customFormat="1" x14ac:dyDescent="0.2"/>
    <row r="11033" s="16" customFormat="1" x14ac:dyDescent="0.2"/>
    <row r="11034" s="16" customFormat="1" x14ac:dyDescent="0.2"/>
    <row r="11035" s="16" customFormat="1" x14ac:dyDescent="0.2"/>
    <row r="11036" s="16" customFormat="1" x14ac:dyDescent="0.2"/>
    <row r="11037" s="16" customFormat="1" x14ac:dyDescent="0.2"/>
    <row r="11038" s="16" customFormat="1" x14ac:dyDescent="0.2"/>
    <row r="11039" s="16" customFormat="1" x14ac:dyDescent="0.2"/>
    <row r="11040" s="16" customFormat="1" x14ac:dyDescent="0.2"/>
    <row r="11041" s="16" customFormat="1" x14ac:dyDescent="0.2"/>
    <row r="11042" s="16" customFormat="1" x14ac:dyDescent="0.2"/>
    <row r="11043" s="16" customFormat="1" x14ac:dyDescent="0.2"/>
    <row r="11044" s="16" customFormat="1" x14ac:dyDescent="0.2"/>
    <row r="11045" s="16" customFormat="1" x14ac:dyDescent="0.2"/>
    <row r="11046" s="16" customFormat="1" x14ac:dyDescent="0.2"/>
    <row r="11047" s="16" customFormat="1" x14ac:dyDescent="0.2"/>
    <row r="11048" s="16" customFormat="1" x14ac:dyDescent="0.2"/>
    <row r="11049" s="16" customFormat="1" x14ac:dyDescent="0.2"/>
    <row r="11050" s="16" customFormat="1" x14ac:dyDescent="0.2"/>
    <row r="11051" s="16" customFormat="1" x14ac:dyDescent="0.2"/>
    <row r="11052" s="16" customFormat="1" x14ac:dyDescent="0.2"/>
    <row r="11053" s="16" customFormat="1" x14ac:dyDescent="0.2"/>
    <row r="11054" s="16" customFormat="1" x14ac:dyDescent="0.2"/>
    <row r="11055" s="16" customFormat="1" x14ac:dyDescent="0.2"/>
    <row r="11056" s="16" customFormat="1" x14ac:dyDescent="0.2"/>
    <row r="11057" s="16" customFormat="1" x14ac:dyDescent="0.2"/>
    <row r="11058" s="16" customFormat="1" x14ac:dyDescent="0.2"/>
    <row r="11059" s="16" customFormat="1" x14ac:dyDescent="0.2"/>
    <row r="11060" s="16" customFormat="1" x14ac:dyDescent="0.2"/>
    <row r="11061" s="16" customFormat="1" x14ac:dyDescent="0.2"/>
    <row r="11062" s="16" customFormat="1" x14ac:dyDescent="0.2"/>
    <row r="11063" s="16" customFormat="1" x14ac:dyDescent="0.2"/>
    <row r="11064" s="16" customFormat="1" x14ac:dyDescent="0.2"/>
    <row r="11065" s="16" customFormat="1" x14ac:dyDescent="0.2"/>
    <row r="11066" s="16" customFormat="1" x14ac:dyDescent="0.2"/>
    <row r="11067" s="16" customFormat="1" x14ac:dyDescent="0.2"/>
    <row r="11068" s="16" customFormat="1" x14ac:dyDescent="0.2"/>
    <row r="11069" s="16" customFormat="1" x14ac:dyDescent="0.2"/>
    <row r="11070" s="16" customFormat="1" x14ac:dyDescent="0.2"/>
    <row r="11071" s="16" customFormat="1" x14ac:dyDescent="0.2"/>
    <row r="11072" s="16" customFormat="1" x14ac:dyDescent="0.2"/>
    <row r="11073" s="16" customFormat="1" x14ac:dyDescent="0.2"/>
    <row r="11074" s="16" customFormat="1" x14ac:dyDescent="0.2"/>
    <row r="11075" s="16" customFormat="1" x14ac:dyDescent="0.2"/>
    <row r="11076" s="16" customFormat="1" x14ac:dyDescent="0.2"/>
    <row r="11077" s="16" customFormat="1" x14ac:dyDescent="0.2"/>
    <row r="11078" s="16" customFormat="1" x14ac:dyDescent="0.2"/>
    <row r="11079" s="16" customFormat="1" x14ac:dyDescent="0.2"/>
    <row r="11080" s="16" customFormat="1" x14ac:dyDescent="0.2"/>
    <row r="11081" s="16" customFormat="1" x14ac:dyDescent="0.2"/>
    <row r="11082" s="16" customFormat="1" x14ac:dyDescent="0.2"/>
    <row r="11083" s="16" customFormat="1" x14ac:dyDescent="0.2"/>
    <row r="11084" s="16" customFormat="1" x14ac:dyDescent="0.2"/>
    <row r="11085" s="16" customFormat="1" x14ac:dyDescent="0.2"/>
    <row r="11086" s="16" customFormat="1" x14ac:dyDescent="0.2"/>
    <row r="11087" s="16" customFormat="1" x14ac:dyDescent="0.2"/>
    <row r="11088" s="16" customFormat="1" x14ac:dyDescent="0.2"/>
    <row r="11089" s="16" customFormat="1" x14ac:dyDescent="0.2"/>
    <row r="11090" s="16" customFormat="1" x14ac:dyDescent="0.2"/>
    <row r="11091" s="16" customFormat="1" x14ac:dyDescent="0.2"/>
    <row r="11092" s="16" customFormat="1" x14ac:dyDescent="0.2"/>
    <row r="11093" s="16" customFormat="1" x14ac:dyDescent="0.2"/>
    <row r="11094" s="16" customFormat="1" x14ac:dyDescent="0.2"/>
    <row r="11095" s="16" customFormat="1" x14ac:dyDescent="0.2"/>
    <row r="11096" s="16" customFormat="1" x14ac:dyDescent="0.2"/>
    <row r="11097" s="16" customFormat="1" x14ac:dyDescent="0.2"/>
    <row r="11098" s="16" customFormat="1" x14ac:dyDescent="0.2"/>
    <row r="11099" s="16" customFormat="1" x14ac:dyDescent="0.2"/>
    <row r="11100" s="16" customFormat="1" x14ac:dyDescent="0.2"/>
    <row r="11101" s="16" customFormat="1" x14ac:dyDescent="0.2"/>
    <row r="11102" s="16" customFormat="1" x14ac:dyDescent="0.2"/>
    <row r="11103" s="16" customFormat="1" x14ac:dyDescent="0.2"/>
    <row r="11104" s="16" customFormat="1" x14ac:dyDescent="0.2"/>
    <row r="11105" s="16" customFormat="1" x14ac:dyDescent="0.2"/>
    <row r="11106" s="16" customFormat="1" x14ac:dyDescent="0.2"/>
    <row r="11107" s="16" customFormat="1" x14ac:dyDescent="0.2"/>
    <row r="11108" s="16" customFormat="1" x14ac:dyDescent="0.2"/>
    <row r="11109" s="16" customFormat="1" x14ac:dyDescent="0.2"/>
    <row r="11110" s="16" customFormat="1" x14ac:dyDescent="0.2"/>
    <row r="11111" s="16" customFormat="1" x14ac:dyDescent="0.2"/>
    <row r="11112" s="16" customFormat="1" x14ac:dyDescent="0.2"/>
    <row r="11113" s="16" customFormat="1" x14ac:dyDescent="0.2"/>
    <row r="11114" s="16" customFormat="1" x14ac:dyDescent="0.2"/>
    <row r="11115" s="16" customFormat="1" x14ac:dyDescent="0.2"/>
    <row r="11116" s="16" customFormat="1" x14ac:dyDescent="0.2"/>
    <row r="11117" s="16" customFormat="1" x14ac:dyDescent="0.2"/>
    <row r="11118" s="16" customFormat="1" x14ac:dyDescent="0.2"/>
    <row r="11119" s="16" customFormat="1" x14ac:dyDescent="0.2"/>
    <row r="11120" s="16" customFormat="1" x14ac:dyDescent="0.2"/>
    <row r="11121" s="16" customFormat="1" x14ac:dyDescent="0.2"/>
    <row r="11122" s="16" customFormat="1" x14ac:dyDescent="0.2"/>
    <row r="11123" s="16" customFormat="1" x14ac:dyDescent="0.2"/>
    <row r="11124" s="16" customFormat="1" x14ac:dyDescent="0.2"/>
    <row r="11125" s="16" customFormat="1" x14ac:dyDescent="0.2"/>
    <row r="11126" s="16" customFormat="1" x14ac:dyDescent="0.2"/>
    <row r="11127" s="16" customFormat="1" x14ac:dyDescent="0.2"/>
    <row r="11128" s="16" customFormat="1" x14ac:dyDescent="0.2"/>
    <row r="11129" s="16" customFormat="1" x14ac:dyDescent="0.2"/>
    <row r="11130" s="16" customFormat="1" x14ac:dyDescent="0.2"/>
    <row r="11131" s="16" customFormat="1" x14ac:dyDescent="0.2"/>
    <row r="11132" s="16" customFormat="1" x14ac:dyDescent="0.2"/>
    <row r="11133" s="16" customFormat="1" x14ac:dyDescent="0.2"/>
    <row r="11134" s="16" customFormat="1" x14ac:dyDescent="0.2"/>
    <row r="11135" s="16" customFormat="1" x14ac:dyDescent="0.2"/>
    <row r="11136" s="16" customFormat="1" x14ac:dyDescent="0.2"/>
    <row r="11137" s="16" customFormat="1" x14ac:dyDescent="0.2"/>
    <row r="11138" s="16" customFormat="1" x14ac:dyDescent="0.2"/>
    <row r="11139" s="16" customFormat="1" x14ac:dyDescent="0.2"/>
    <row r="11140" s="16" customFormat="1" x14ac:dyDescent="0.2"/>
    <row r="11141" s="16" customFormat="1" x14ac:dyDescent="0.2"/>
    <row r="11142" s="16" customFormat="1" x14ac:dyDescent="0.2"/>
    <row r="11143" s="16" customFormat="1" x14ac:dyDescent="0.2"/>
    <row r="11144" s="16" customFormat="1" x14ac:dyDescent="0.2"/>
    <row r="11145" s="16" customFormat="1" x14ac:dyDescent="0.2"/>
    <row r="11146" s="16" customFormat="1" x14ac:dyDescent="0.2"/>
    <row r="11147" s="16" customFormat="1" x14ac:dyDescent="0.2"/>
    <row r="11148" s="16" customFormat="1" x14ac:dyDescent="0.2"/>
    <row r="11149" s="16" customFormat="1" x14ac:dyDescent="0.2"/>
    <row r="11150" s="16" customFormat="1" x14ac:dyDescent="0.2"/>
    <row r="11151" s="16" customFormat="1" x14ac:dyDescent="0.2"/>
    <row r="11152" s="16" customFormat="1" x14ac:dyDescent="0.2"/>
    <row r="11153" s="16" customFormat="1" x14ac:dyDescent="0.2"/>
    <row r="11154" s="16" customFormat="1" x14ac:dyDescent="0.2"/>
    <row r="11155" s="16" customFormat="1" x14ac:dyDescent="0.2"/>
    <row r="11156" s="16" customFormat="1" x14ac:dyDescent="0.2"/>
    <row r="11157" s="16" customFormat="1" x14ac:dyDescent="0.2"/>
    <row r="11158" s="16" customFormat="1" x14ac:dyDescent="0.2"/>
    <row r="11159" s="16" customFormat="1" x14ac:dyDescent="0.2"/>
    <row r="11160" s="16" customFormat="1" x14ac:dyDescent="0.2"/>
    <row r="11161" s="16" customFormat="1" x14ac:dyDescent="0.2"/>
    <row r="11162" s="16" customFormat="1" x14ac:dyDescent="0.2"/>
    <row r="11163" s="16" customFormat="1" x14ac:dyDescent="0.2"/>
    <row r="11164" s="16" customFormat="1" x14ac:dyDescent="0.2"/>
    <row r="11165" s="16" customFormat="1" x14ac:dyDescent="0.2"/>
    <row r="11166" s="16" customFormat="1" x14ac:dyDescent="0.2"/>
    <row r="11167" s="16" customFormat="1" x14ac:dyDescent="0.2"/>
    <row r="11168" s="16" customFormat="1" x14ac:dyDescent="0.2"/>
    <row r="11169" s="16" customFormat="1" x14ac:dyDescent="0.2"/>
    <row r="11170" s="16" customFormat="1" x14ac:dyDescent="0.2"/>
    <row r="11171" s="16" customFormat="1" x14ac:dyDescent="0.2"/>
    <row r="11172" s="16" customFormat="1" x14ac:dyDescent="0.2"/>
    <row r="11173" s="16" customFormat="1" x14ac:dyDescent="0.2"/>
    <row r="11174" s="16" customFormat="1" x14ac:dyDescent="0.2"/>
    <row r="11175" s="16" customFormat="1" x14ac:dyDescent="0.2"/>
    <row r="11176" s="16" customFormat="1" x14ac:dyDescent="0.2"/>
    <row r="11177" s="16" customFormat="1" x14ac:dyDescent="0.2"/>
    <row r="11178" s="16" customFormat="1" x14ac:dyDescent="0.2"/>
    <row r="11179" s="16" customFormat="1" x14ac:dyDescent="0.2"/>
    <row r="11180" s="16" customFormat="1" x14ac:dyDescent="0.2"/>
    <row r="11181" s="16" customFormat="1" x14ac:dyDescent="0.2"/>
    <row r="11182" s="16" customFormat="1" x14ac:dyDescent="0.2"/>
    <row r="11183" s="16" customFormat="1" x14ac:dyDescent="0.2"/>
    <row r="11184" s="16" customFormat="1" x14ac:dyDescent="0.2"/>
    <row r="11185" s="16" customFormat="1" x14ac:dyDescent="0.2"/>
    <row r="11186" s="16" customFormat="1" x14ac:dyDescent="0.2"/>
    <row r="11187" s="16" customFormat="1" x14ac:dyDescent="0.2"/>
    <row r="11188" s="16" customFormat="1" x14ac:dyDescent="0.2"/>
    <row r="11189" s="16" customFormat="1" x14ac:dyDescent="0.2"/>
    <row r="11190" s="16" customFormat="1" x14ac:dyDescent="0.2"/>
    <row r="11191" s="16" customFormat="1" x14ac:dyDescent="0.2"/>
    <row r="11192" s="16" customFormat="1" x14ac:dyDescent="0.2"/>
    <row r="11193" s="16" customFormat="1" x14ac:dyDescent="0.2"/>
    <row r="11194" s="16" customFormat="1" x14ac:dyDescent="0.2"/>
    <row r="11195" s="16" customFormat="1" x14ac:dyDescent="0.2"/>
    <row r="11196" s="16" customFormat="1" x14ac:dyDescent="0.2"/>
    <row r="11197" s="16" customFormat="1" x14ac:dyDescent="0.2"/>
    <row r="11198" s="16" customFormat="1" x14ac:dyDescent="0.2"/>
    <row r="11199" s="16" customFormat="1" x14ac:dyDescent="0.2"/>
    <row r="11200" s="16" customFormat="1" x14ac:dyDescent="0.2"/>
    <row r="11201" s="16" customFormat="1" x14ac:dyDescent="0.2"/>
    <row r="11202" s="16" customFormat="1" x14ac:dyDescent="0.2"/>
    <row r="11203" s="16" customFormat="1" x14ac:dyDescent="0.2"/>
    <row r="11204" s="16" customFormat="1" x14ac:dyDescent="0.2"/>
    <row r="11205" s="16" customFormat="1" x14ac:dyDescent="0.2"/>
    <row r="11206" s="16" customFormat="1" x14ac:dyDescent="0.2"/>
    <row r="11207" s="16" customFormat="1" x14ac:dyDescent="0.2"/>
    <row r="11208" s="16" customFormat="1" x14ac:dyDescent="0.2"/>
    <row r="11209" s="16" customFormat="1" x14ac:dyDescent="0.2"/>
    <row r="11210" s="16" customFormat="1" x14ac:dyDescent="0.2"/>
    <row r="11211" s="16" customFormat="1" x14ac:dyDescent="0.2"/>
    <row r="11212" s="16" customFormat="1" x14ac:dyDescent="0.2"/>
    <row r="11213" s="16" customFormat="1" x14ac:dyDescent="0.2"/>
    <row r="11214" s="16" customFormat="1" x14ac:dyDescent="0.2"/>
    <row r="11215" s="16" customFormat="1" x14ac:dyDescent="0.2"/>
    <row r="11216" s="16" customFormat="1" x14ac:dyDescent="0.2"/>
    <row r="11217" s="16" customFormat="1" x14ac:dyDescent="0.2"/>
    <row r="11218" s="16" customFormat="1" x14ac:dyDescent="0.2"/>
    <row r="11219" s="16" customFormat="1" x14ac:dyDescent="0.2"/>
    <row r="11220" s="16" customFormat="1" x14ac:dyDescent="0.2"/>
    <row r="11221" s="16" customFormat="1" x14ac:dyDescent="0.2"/>
    <row r="11222" s="16" customFormat="1" x14ac:dyDescent="0.2"/>
    <row r="11223" s="16" customFormat="1" x14ac:dyDescent="0.2"/>
    <row r="11224" s="16" customFormat="1" x14ac:dyDescent="0.2"/>
    <row r="11225" s="16" customFormat="1" x14ac:dyDescent="0.2"/>
    <row r="11226" s="16" customFormat="1" x14ac:dyDescent="0.2"/>
    <row r="11227" s="16" customFormat="1" x14ac:dyDescent="0.2"/>
    <row r="11228" s="16" customFormat="1" x14ac:dyDescent="0.2"/>
    <row r="11229" s="16" customFormat="1" x14ac:dyDescent="0.2"/>
    <row r="11230" s="16" customFormat="1" x14ac:dyDescent="0.2"/>
    <row r="11231" s="16" customFormat="1" x14ac:dyDescent="0.2"/>
    <row r="11232" s="16" customFormat="1" x14ac:dyDescent="0.2"/>
    <row r="11233" s="16" customFormat="1" x14ac:dyDescent="0.2"/>
    <row r="11234" s="16" customFormat="1" x14ac:dyDescent="0.2"/>
    <row r="11235" s="16" customFormat="1" x14ac:dyDescent="0.2"/>
    <row r="11236" s="16" customFormat="1" x14ac:dyDescent="0.2"/>
    <row r="11237" s="16" customFormat="1" x14ac:dyDescent="0.2"/>
    <row r="11238" s="16" customFormat="1" x14ac:dyDescent="0.2"/>
    <row r="11239" s="16" customFormat="1" x14ac:dyDescent="0.2"/>
    <row r="11240" s="16" customFormat="1" x14ac:dyDescent="0.2"/>
    <row r="11241" s="16" customFormat="1" x14ac:dyDescent="0.2"/>
    <row r="11242" s="16" customFormat="1" x14ac:dyDescent="0.2"/>
    <row r="11243" s="16" customFormat="1" x14ac:dyDescent="0.2"/>
    <row r="11244" s="16" customFormat="1" x14ac:dyDescent="0.2"/>
    <row r="11245" s="16" customFormat="1" x14ac:dyDescent="0.2"/>
    <row r="11246" s="16" customFormat="1" x14ac:dyDescent="0.2"/>
    <row r="11247" s="16" customFormat="1" x14ac:dyDescent="0.2"/>
    <row r="11248" s="16" customFormat="1" x14ac:dyDescent="0.2"/>
    <row r="11249" s="16" customFormat="1" x14ac:dyDescent="0.2"/>
    <row r="11250" s="16" customFormat="1" x14ac:dyDescent="0.2"/>
    <row r="11251" s="16" customFormat="1" x14ac:dyDescent="0.2"/>
    <row r="11252" s="16" customFormat="1" x14ac:dyDescent="0.2"/>
    <row r="11253" s="16" customFormat="1" x14ac:dyDescent="0.2"/>
    <row r="11254" s="16" customFormat="1" x14ac:dyDescent="0.2"/>
    <row r="11255" s="16" customFormat="1" x14ac:dyDescent="0.2"/>
    <row r="11256" s="16" customFormat="1" x14ac:dyDescent="0.2"/>
    <row r="11257" s="16" customFormat="1" x14ac:dyDescent="0.2"/>
    <row r="11258" s="16" customFormat="1" x14ac:dyDescent="0.2"/>
    <row r="11259" s="16" customFormat="1" x14ac:dyDescent="0.2"/>
    <row r="11260" s="16" customFormat="1" x14ac:dyDescent="0.2"/>
    <row r="11261" s="16" customFormat="1" x14ac:dyDescent="0.2"/>
    <row r="11262" s="16" customFormat="1" x14ac:dyDescent="0.2"/>
    <row r="11263" s="16" customFormat="1" x14ac:dyDescent="0.2"/>
    <row r="11264" s="16" customFormat="1" x14ac:dyDescent="0.2"/>
    <row r="11265" s="16" customFormat="1" x14ac:dyDescent="0.2"/>
    <row r="11266" s="16" customFormat="1" x14ac:dyDescent="0.2"/>
    <row r="11267" s="16" customFormat="1" x14ac:dyDescent="0.2"/>
    <row r="11268" s="16" customFormat="1" x14ac:dyDescent="0.2"/>
    <row r="11269" s="16" customFormat="1" x14ac:dyDescent="0.2"/>
    <row r="11270" s="16" customFormat="1" x14ac:dyDescent="0.2"/>
    <row r="11271" s="16" customFormat="1" x14ac:dyDescent="0.2"/>
    <row r="11272" s="16" customFormat="1" x14ac:dyDescent="0.2"/>
    <row r="11273" s="16" customFormat="1" x14ac:dyDescent="0.2"/>
    <row r="11274" s="16" customFormat="1" x14ac:dyDescent="0.2"/>
    <row r="11275" s="16" customFormat="1" x14ac:dyDescent="0.2"/>
    <row r="11276" s="16" customFormat="1" x14ac:dyDescent="0.2"/>
    <row r="11277" s="16" customFormat="1" x14ac:dyDescent="0.2"/>
    <row r="11278" s="16" customFormat="1" x14ac:dyDescent="0.2"/>
    <row r="11279" s="16" customFormat="1" x14ac:dyDescent="0.2"/>
    <row r="11280" s="16" customFormat="1" x14ac:dyDescent="0.2"/>
    <row r="11281" s="16" customFormat="1" x14ac:dyDescent="0.2"/>
    <row r="11282" s="16" customFormat="1" x14ac:dyDescent="0.2"/>
    <row r="11283" s="16" customFormat="1" x14ac:dyDescent="0.2"/>
    <row r="11284" s="16" customFormat="1" x14ac:dyDescent="0.2"/>
    <row r="11285" s="16" customFormat="1" x14ac:dyDescent="0.2"/>
    <row r="11286" s="16" customFormat="1" x14ac:dyDescent="0.2"/>
    <row r="11287" s="16" customFormat="1" x14ac:dyDescent="0.2"/>
    <row r="11288" s="16" customFormat="1" x14ac:dyDescent="0.2"/>
    <row r="11289" s="16" customFormat="1" x14ac:dyDescent="0.2"/>
    <row r="11290" s="16" customFormat="1" x14ac:dyDescent="0.2"/>
    <row r="11291" s="16" customFormat="1" x14ac:dyDescent="0.2"/>
    <row r="11292" s="16" customFormat="1" x14ac:dyDescent="0.2"/>
    <row r="11293" s="16" customFormat="1" x14ac:dyDescent="0.2"/>
    <row r="11294" s="16" customFormat="1" x14ac:dyDescent="0.2"/>
    <row r="11295" s="16" customFormat="1" x14ac:dyDescent="0.2"/>
    <row r="11296" s="16" customFormat="1" x14ac:dyDescent="0.2"/>
    <row r="11297" s="16" customFormat="1" x14ac:dyDescent="0.2"/>
    <row r="11298" s="16" customFormat="1" x14ac:dyDescent="0.2"/>
    <row r="11299" s="16" customFormat="1" x14ac:dyDescent="0.2"/>
    <row r="11300" s="16" customFormat="1" x14ac:dyDescent="0.2"/>
    <row r="11301" s="16" customFormat="1" x14ac:dyDescent="0.2"/>
    <row r="11302" s="16" customFormat="1" x14ac:dyDescent="0.2"/>
    <row r="11303" s="16" customFormat="1" x14ac:dyDescent="0.2"/>
    <row r="11304" s="16" customFormat="1" x14ac:dyDescent="0.2"/>
    <row r="11305" s="16" customFormat="1" x14ac:dyDescent="0.2"/>
    <row r="11306" s="16" customFormat="1" x14ac:dyDescent="0.2"/>
    <row r="11307" s="16" customFormat="1" x14ac:dyDescent="0.2"/>
    <row r="11308" s="16" customFormat="1" x14ac:dyDescent="0.2"/>
    <row r="11309" s="16" customFormat="1" x14ac:dyDescent="0.2"/>
    <row r="11310" s="16" customFormat="1" x14ac:dyDescent="0.2"/>
    <row r="11311" s="16" customFormat="1" x14ac:dyDescent="0.2"/>
    <row r="11312" s="16" customFormat="1" x14ac:dyDescent="0.2"/>
    <row r="11313" s="16" customFormat="1" x14ac:dyDescent="0.2"/>
    <row r="11314" s="16" customFormat="1" x14ac:dyDescent="0.2"/>
    <row r="11315" s="16" customFormat="1" x14ac:dyDescent="0.2"/>
    <row r="11316" s="16" customFormat="1" x14ac:dyDescent="0.2"/>
    <row r="11317" s="16" customFormat="1" x14ac:dyDescent="0.2"/>
    <row r="11318" s="16" customFormat="1" x14ac:dyDescent="0.2"/>
    <row r="11319" s="16" customFormat="1" x14ac:dyDescent="0.2"/>
    <row r="11320" s="16" customFormat="1" x14ac:dyDescent="0.2"/>
    <row r="11321" s="16" customFormat="1" x14ac:dyDescent="0.2"/>
    <row r="11322" s="16" customFormat="1" x14ac:dyDescent="0.2"/>
    <row r="11323" s="16" customFormat="1" x14ac:dyDescent="0.2"/>
    <row r="11324" s="16" customFormat="1" x14ac:dyDescent="0.2"/>
    <row r="11325" s="16" customFormat="1" x14ac:dyDescent="0.2"/>
    <row r="11326" s="16" customFormat="1" x14ac:dyDescent="0.2"/>
    <row r="11327" s="16" customFormat="1" x14ac:dyDescent="0.2"/>
    <row r="11328" s="16" customFormat="1" x14ac:dyDescent="0.2"/>
    <row r="11329" s="16" customFormat="1" x14ac:dyDescent="0.2"/>
    <row r="11330" s="16" customFormat="1" x14ac:dyDescent="0.2"/>
    <row r="11331" s="16" customFormat="1" x14ac:dyDescent="0.2"/>
    <row r="11332" s="16" customFormat="1" x14ac:dyDescent="0.2"/>
    <row r="11333" s="16" customFormat="1" x14ac:dyDescent="0.2"/>
    <row r="11334" s="16" customFormat="1" x14ac:dyDescent="0.2"/>
    <row r="11335" s="16" customFormat="1" x14ac:dyDescent="0.2"/>
    <row r="11336" s="16" customFormat="1" x14ac:dyDescent="0.2"/>
    <row r="11337" s="16" customFormat="1" x14ac:dyDescent="0.2"/>
    <row r="11338" s="16" customFormat="1" x14ac:dyDescent="0.2"/>
    <row r="11339" s="16" customFormat="1" x14ac:dyDescent="0.2"/>
    <row r="11340" s="16" customFormat="1" x14ac:dyDescent="0.2"/>
    <row r="11341" s="16" customFormat="1" x14ac:dyDescent="0.2"/>
    <row r="11342" s="16" customFormat="1" x14ac:dyDescent="0.2"/>
    <row r="11343" s="16" customFormat="1" x14ac:dyDescent="0.2"/>
    <row r="11344" s="16" customFormat="1" x14ac:dyDescent="0.2"/>
    <row r="11345" s="16" customFormat="1" x14ac:dyDescent="0.2"/>
    <row r="11346" s="16" customFormat="1" x14ac:dyDescent="0.2"/>
    <row r="11347" s="16" customFormat="1" x14ac:dyDescent="0.2"/>
    <row r="11348" s="16" customFormat="1" x14ac:dyDescent="0.2"/>
    <row r="11349" s="16" customFormat="1" x14ac:dyDescent="0.2"/>
    <row r="11350" s="16" customFormat="1" x14ac:dyDescent="0.2"/>
    <row r="11351" s="16" customFormat="1" x14ac:dyDescent="0.2"/>
    <row r="11352" s="16" customFormat="1" x14ac:dyDescent="0.2"/>
    <row r="11353" s="16" customFormat="1" x14ac:dyDescent="0.2"/>
    <row r="11354" s="16" customFormat="1" x14ac:dyDescent="0.2"/>
    <row r="11355" s="16" customFormat="1" x14ac:dyDescent="0.2"/>
    <row r="11356" s="16" customFormat="1" x14ac:dyDescent="0.2"/>
    <row r="11357" s="16" customFormat="1" x14ac:dyDescent="0.2"/>
    <row r="11358" s="16" customFormat="1" x14ac:dyDescent="0.2"/>
    <row r="11359" s="16" customFormat="1" x14ac:dyDescent="0.2"/>
    <row r="11360" s="16" customFormat="1" x14ac:dyDescent="0.2"/>
    <row r="11361" s="16" customFormat="1" x14ac:dyDescent="0.2"/>
    <row r="11362" s="16" customFormat="1" x14ac:dyDescent="0.2"/>
    <row r="11363" s="16" customFormat="1" x14ac:dyDescent="0.2"/>
    <row r="11364" s="16" customFormat="1" x14ac:dyDescent="0.2"/>
    <row r="11365" s="16" customFormat="1" x14ac:dyDescent="0.2"/>
    <row r="11366" s="16" customFormat="1" x14ac:dyDescent="0.2"/>
    <row r="11367" s="16" customFormat="1" x14ac:dyDescent="0.2"/>
    <row r="11368" s="16" customFormat="1" x14ac:dyDescent="0.2"/>
    <row r="11369" s="16" customFormat="1" x14ac:dyDescent="0.2"/>
    <row r="11370" s="16" customFormat="1" x14ac:dyDescent="0.2"/>
    <row r="11371" s="16" customFormat="1" x14ac:dyDescent="0.2"/>
    <row r="11372" s="16" customFormat="1" x14ac:dyDescent="0.2"/>
    <row r="11373" s="16" customFormat="1" x14ac:dyDescent="0.2"/>
    <row r="11374" s="16" customFormat="1" x14ac:dyDescent="0.2"/>
    <row r="11375" s="16" customFormat="1" x14ac:dyDescent="0.2"/>
    <row r="11376" s="16" customFormat="1" x14ac:dyDescent="0.2"/>
    <row r="11377" s="16" customFormat="1" x14ac:dyDescent="0.2"/>
    <row r="11378" s="16" customFormat="1" x14ac:dyDescent="0.2"/>
    <row r="11379" s="16" customFormat="1" x14ac:dyDescent="0.2"/>
    <row r="11380" s="16" customFormat="1" x14ac:dyDescent="0.2"/>
    <row r="11381" s="16" customFormat="1" x14ac:dyDescent="0.2"/>
    <row r="11382" s="16" customFormat="1" x14ac:dyDescent="0.2"/>
    <row r="11383" s="16" customFormat="1" x14ac:dyDescent="0.2"/>
    <row r="11384" s="16" customFormat="1" x14ac:dyDescent="0.2"/>
    <row r="11385" s="16" customFormat="1" x14ac:dyDescent="0.2"/>
    <row r="11386" s="16" customFormat="1" x14ac:dyDescent="0.2"/>
    <row r="11387" s="16" customFormat="1" x14ac:dyDescent="0.2"/>
    <row r="11388" s="16" customFormat="1" x14ac:dyDescent="0.2"/>
    <row r="11389" s="16" customFormat="1" x14ac:dyDescent="0.2"/>
    <row r="11390" s="16" customFormat="1" x14ac:dyDescent="0.2"/>
    <row r="11391" s="16" customFormat="1" x14ac:dyDescent="0.2"/>
    <row r="11392" s="16" customFormat="1" x14ac:dyDescent="0.2"/>
    <row r="11393" s="16" customFormat="1" x14ac:dyDescent="0.2"/>
    <row r="11394" s="16" customFormat="1" x14ac:dyDescent="0.2"/>
    <row r="11395" s="16" customFormat="1" x14ac:dyDescent="0.2"/>
    <row r="11396" s="16" customFormat="1" x14ac:dyDescent="0.2"/>
    <row r="11397" s="16" customFormat="1" x14ac:dyDescent="0.2"/>
    <row r="11398" s="16" customFormat="1" x14ac:dyDescent="0.2"/>
    <row r="11399" s="16" customFormat="1" x14ac:dyDescent="0.2"/>
    <row r="11400" s="16" customFormat="1" x14ac:dyDescent="0.2"/>
    <row r="11401" s="16" customFormat="1" x14ac:dyDescent="0.2"/>
    <row r="11402" s="16" customFormat="1" x14ac:dyDescent="0.2"/>
    <row r="11403" s="16" customFormat="1" x14ac:dyDescent="0.2"/>
    <row r="11404" s="16" customFormat="1" x14ac:dyDescent="0.2"/>
    <row r="11405" s="16" customFormat="1" x14ac:dyDescent="0.2"/>
    <row r="11406" s="16" customFormat="1" x14ac:dyDescent="0.2"/>
    <row r="11407" s="16" customFormat="1" x14ac:dyDescent="0.2"/>
    <row r="11408" s="16" customFormat="1" x14ac:dyDescent="0.2"/>
    <row r="11409" s="16" customFormat="1" x14ac:dyDescent="0.2"/>
    <row r="11410" s="16" customFormat="1" x14ac:dyDescent="0.2"/>
    <row r="11411" s="16" customFormat="1" x14ac:dyDescent="0.2"/>
    <row r="11412" s="16" customFormat="1" x14ac:dyDescent="0.2"/>
    <row r="11413" s="16" customFormat="1" x14ac:dyDescent="0.2"/>
    <row r="11414" s="16" customFormat="1" x14ac:dyDescent="0.2"/>
    <row r="11415" s="16" customFormat="1" x14ac:dyDescent="0.2"/>
    <row r="11416" s="16" customFormat="1" x14ac:dyDescent="0.2"/>
    <row r="11417" s="16" customFormat="1" x14ac:dyDescent="0.2"/>
    <row r="11418" s="16" customFormat="1" x14ac:dyDescent="0.2"/>
    <row r="11419" s="16" customFormat="1" x14ac:dyDescent="0.2"/>
    <row r="11420" s="16" customFormat="1" x14ac:dyDescent="0.2"/>
    <row r="11421" s="16" customFormat="1" x14ac:dyDescent="0.2"/>
    <row r="11422" s="16" customFormat="1" x14ac:dyDescent="0.2"/>
    <row r="11423" s="16" customFormat="1" x14ac:dyDescent="0.2"/>
    <row r="11424" s="16" customFormat="1" x14ac:dyDescent="0.2"/>
    <row r="11425" s="16" customFormat="1" x14ac:dyDescent="0.2"/>
    <row r="11426" s="16" customFormat="1" x14ac:dyDescent="0.2"/>
    <row r="11427" s="16" customFormat="1" x14ac:dyDescent="0.2"/>
    <row r="11428" s="16" customFormat="1" x14ac:dyDescent="0.2"/>
    <row r="11429" s="16" customFormat="1" x14ac:dyDescent="0.2"/>
    <row r="11430" s="16" customFormat="1" x14ac:dyDescent="0.2"/>
    <row r="11431" s="16" customFormat="1" x14ac:dyDescent="0.2"/>
    <row r="11432" s="16" customFormat="1" x14ac:dyDescent="0.2"/>
    <row r="11433" s="16" customFormat="1" x14ac:dyDescent="0.2"/>
    <row r="11434" s="16" customFormat="1" x14ac:dyDescent="0.2"/>
    <row r="11435" s="16" customFormat="1" x14ac:dyDescent="0.2"/>
    <row r="11436" s="16" customFormat="1" x14ac:dyDescent="0.2"/>
    <row r="11437" s="16" customFormat="1" x14ac:dyDescent="0.2"/>
    <row r="11438" s="16" customFormat="1" x14ac:dyDescent="0.2"/>
    <row r="11439" s="16" customFormat="1" x14ac:dyDescent="0.2"/>
    <row r="11440" s="16" customFormat="1" x14ac:dyDescent="0.2"/>
    <row r="11441" s="16" customFormat="1" x14ac:dyDescent="0.2"/>
    <row r="11442" s="16" customFormat="1" x14ac:dyDescent="0.2"/>
    <row r="11443" s="16" customFormat="1" x14ac:dyDescent="0.2"/>
    <row r="11444" s="16" customFormat="1" x14ac:dyDescent="0.2"/>
    <row r="11445" s="16" customFormat="1" x14ac:dyDescent="0.2"/>
    <row r="11446" s="16" customFormat="1" x14ac:dyDescent="0.2"/>
    <row r="11447" s="16" customFormat="1" x14ac:dyDescent="0.2"/>
    <row r="11448" s="16" customFormat="1" x14ac:dyDescent="0.2"/>
    <row r="11449" s="16" customFormat="1" x14ac:dyDescent="0.2"/>
    <row r="11450" s="16" customFormat="1" x14ac:dyDescent="0.2"/>
    <row r="11451" s="16" customFormat="1" x14ac:dyDescent="0.2"/>
    <row r="11452" s="16" customFormat="1" x14ac:dyDescent="0.2"/>
    <row r="11453" s="16" customFormat="1" x14ac:dyDescent="0.2"/>
    <row r="11454" s="16" customFormat="1" x14ac:dyDescent="0.2"/>
    <row r="11455" s="16" customFormat="1" x14ac:dyDescent="0.2"/>
    <row r="11456" s="16" customFormat="1" x14ac:dyDescent="0.2"/>
    <row r="11457" s="16" customFormat="1" x14ac:dyDescent="0.2"/>
    <row r="11458" s="16" customFormat="1" x14ac:dyDescent="0.2"/>
    <row r="11459" s="16" customFormat="1" x14ac:dyDescent="0.2"/>
    <row r="11460" s="16" customFormat="1" x14ac:dyDescent="0.2"/>
    <row r="11461" s="16" customFormat="1" x14ac:dyDescent="0.2"/>
    <row r="11462" s="16" customFormat="1" x14ac:dyDescent="0.2"/>
    <row r="11463" s="16" customFormat="1" x14ac:dyDescent="0.2"/>
    <row r="11464" s="16" customFormat="1" x14ac:dyDescent="0.2"/>
    <row r="11465" s="16" customFormat="1" x14ac:dyDescent="0.2"/>
    <row r="11466" s="16" customFormat="1" x14ac:dyDescent="0.2"/>
    <row r="11467" s="16" customFormat="1" x14ac:dyDescent="0.2"/>
    <row r="11468" s="16" customFormat="1" x14ac:dyDescent="0.2"/>
    <row r="11469" s="16" customFormat="1" x14ac:dyDescent="0.2"/>
    <row r="11470" s="16" customFormat="1" x14ac:dyDescent="0.2"/>
    <row r="11471" s="16" customFormat="1" x14ac:dyDescent="0.2"/>
    <row r="11472" s="16" customFormat="1" x14ac:dyDescent="0.2"/>
    <row r="11473" s="16" customFormat="1" x14ac:dyDescent="0.2"/>
    <row r="11474" s="16" customFormat="1" x14ac:dyDescent="0.2"/>
    <row r="11475" s="16" customFormat="1" x14ac:dyDescent="0.2"/>
    <row r="11476" s="16" customFormat="1" x14ac:dyDescent="0.2"/>
    <row r="11477" s="16" customFormat="1" x14ac:dyDescent="0.2"/>
    <row r="11478" s="16" customFormat="1" x14ac:dyDescent="0.2"/>
    <row r="11479" s="16" customFormat="1" x14ac:dyDescent="0.2"/>
    <row r="11480" s="16" customFormat="1" x14ac:dyDescent="0.2"/>
    <row r="11481" s="16" customFormat="1" x14ac:dyDescent="0.2"/>
    <row r="11482" s="16" customFormat="1" x14ac:dyDescent="0.2"/>
    <row r="11483" s="16" customFormat="1" x14ac:dyDescent="0.2"/>
    <row r="11484" s="16" customFormat="1" x14ac:dyDescent="0.2"/>
    <row r="11485" s="16" customFormat="1" x14ac:dyDescent="0.2"/>
    <row r="11486" s="16" customFormat="1" x14ac:dyDescent="0.2"/>
    <row r="11487" s="16" customFormat="1" x14ac:dyDescent="0.2"/>
    <row r="11488" s="16" customFormat="1" x14ac:dyDescent="0.2"/>
    <row r="11489" s="16" customFormat="1" x14ac:dyDescent="0.2"/>
    <row r="11490" s="16" customFormat="1" x14ac:dyDescent="0.2"/>
    <row r="11491" s="16" customFormat="1" x14ac:dyDescent="0.2"/>
    <row r="11492" s="16" customFormat="1" x14ac:dyDescent="0.2"/>
    <row r="11493" s="16" customFormat="1" x14ac:dyDescent="0.2"/>
    <row r="11494" s="16" customFormat="1" x14ac:dyDescent="0.2"/>
    <row r="11495" s="16" customFormat="1" x14ac:dyDescent="0.2"/>
    <row r="11496" s="16" customFormat="1" x14ac:dyDescent="0.2"/>
    <row r="11497" s="16" customFormat="1" x14ac:dyDescent="0.2"/>
    <row r="11498" s="16" customFormat="1" x14ac:dyDescent="0.2"/>
    <row r="11499" s="16" customFormat="1" x14ac:dyDescent="0.2"/>
    <row r="11500" s="16" customFormat="1" x14ac:dyDescent="0.2"/>
    <row r="11501" s="16" customFormat="1" x14ac:dyDescent="0.2"/>
    <row r="11502" s="16" customFormat="1" x14ac:dyDescent="0.2"/>
    <row r="11503" s="16" customFormat="1" x14ac:dyDescent="0.2"/>
    <row r="11504" s="16" customFormat="1" x14ac:dyDescent="0.2"/>
    <row r="11505" s="16" customFormat="1" x14ac:dyDescent="0.2"/>
    <row r="11506" s="16" customFormat="1" x14ac:dyDescent="0.2"/>
    <row r="11507" s="16" customFormat="1" x14ac:dyDescent="0.2"/>
    <row r="11508" s="16" customFormat="1" x14ac:dyDescent="0.2"/>
    <row r="11509" s="16" customFormat="1" x14ac:dyDescent="0.2"/>
    <row r="11510" s="16" customFormat="1" x14ac:dyDescent="0.2"/>
    <row r="11511" s="16" customFormat="1" x14ac:dyDescent="0.2"/>
    <row r="11512" s="16" customFormat="1" x14ac:dyDescent="0.2"/>
    <row r="11513" s="16" customFormat="1" x14ac:dyDescent="0.2"/>
    <row r="11514" s="16" customFormat="1" x14ac:dyDescent="0.2"/>
    <row r="11515" s="16" customFormat="1" x14ac:dyDescent="0.2"/>
    <row r="11516" s="16" customFormat="1" x14ac:dyDescent="0.2"/>
    <row r="11517" s="16" customFormat="1" x14ac:dyDescent="0.2"/>
    <row r="11518" s="16" customFormat="1" x14ac:dyDescent="0.2"/>
    <row r="11519" s="16" customFormat="1" x14ac:dyDescent="0.2"/>
    <row r="11520" s="16" customFormat="1" x14ac:dyDescent="0.2"/>
    <row r="11521" s="16" customFormat="1" x14ac:dyDescent="0.2"/>
    <row r="11522" s="16" customFormat="1" x14ac:dyDescent="0.2"/>
    <row r="11523" s="16" customFormat="1" x14ac:dyDescent="0.2"/>
    <row r="11524" s="16" customFormat="1" x14ac:dyDescent="0.2"/>
    <row r="11525" s="16" customFormat="1" x14ac:dyDescent="0.2"/>
    <row r="11526" s="16" customFormat="1" x14ac:dyDescent="0.2"/>
    <row r="11527" s="16" customFormat="1" x14ac:dyDescent="0.2"/>
    <row r="11528" s="16" customFormat="1" x14ac:dyDescent="0.2"/>
    <row r="11529" s="16" customFormat="1" x14ac:dyDescent="0.2"/>
    <row r="11530" s="16" customFormat="1" x14ac:dyDescent="0.2"/>
    <row r="11531" s="16" customFormat="1" x14ac:dyDescent="0.2"/>
    <row r="11532" s="16" customFormat="1" x14ac:dyDescent="0.2"/>
    <row r="11533" s="16" customFormat="1" x14ac:dyDescent="0.2"/>
    <row r="11534" s="16" customFormat="1" x14ac:dyDescent="0.2"/>
    <row r="11535" s="16" customFormat="1" x14ac:dyDescent="0.2"/>
    <row r="11536" s="16" customFormat="1" x14ac:dyDescent="0.2"/>
    <row r="11537" s="16" customFormat="1" x14ac:dyDescent="0.2"/>
    <row r="11538" s="16" customFormat="1" x14ac:dyDescent="0.2"/>
    <row r="11539" s="16" customFormat="1" x14ac:dyDescent="0.2"/>
    <row r="11540" s="16" customFormat="1" x14ac:dyDescent="0.2"/>
    <row r="11541" s="16" customFormat="1" x14ac:dyDescent="0.2"/>
    <row r="11542" s="16" customFormat="1" x14ac:dyDescent="0.2"/>
    <row r="11543" s="16" customFormat="1" x14ac:dyDescent="0.2"/>
    <row r="11544" s="16" customFormat="1" x14ac:dyDescent="0.2"/>
    <row r="11545" s="16" customFormat="1" x14ac:dyDescent="0.2"/>
    <row r="11546" s="16" customFormat="1" x14ac:dyDescent="0.2"/>
    <row r="11547" s="16" customFormat="1" x14ac:dyDescent="0.2"/>
    <row r="11548" s="16" customFormat="1" x14ac:dyDescent="0.2"/>
    <row r="11549" s="16" customFormat="1" x14ac:dyDescent="0.2"/>
    <row r="11550" s="16" customFormat="1" x14ac:dyDescent="0.2"/>
    <row r="11551" s="16" customFormat="1" x14ac:dyDescent="0.2"/>
    <row r="11552" s="16" customFormat="1" x14ac:dyDescent="0.2"/>
    <row r="11553" s="16" customFormat="1" x14ac:dyDescent="0.2"/>
    <row r="11554" s="16" customFormat="1" x14ac:dyDescent="0.2"/>
    <row r="11555" s="16" customFormat="1" x14ac:dyDescent="0.2"/>
    <row r="11556" s="16" customFormat="1" x14ac:dyDescent="0.2"/>
    <row r="11557" s="16" customFormat="1" x14ac:dyDescent="0.2"/>
    <row r="11558" s="16" customFormat="1" x14ac:dyDescent="0.2"/>
    <row r="11559" s="16" customFormat="1" x14ac:dyDescent="0.2"/>
    <row r="11560" s="16" customFormat="1" x14ac:dyDescent="0.2"/>
    <row r="11561" s="16" customFormat="1" x14ac:dyDescent="0.2"/>
    <row r="11562" s="16" customFormat="1" x14ac:dyDescent="0.2"/>
    <row r="11563" s="16" customFormat="1" x14ac:dyDescent="0.2"/>
    <row r="11564" s="16" customFormat="1" x14ac:dyDescent="0.2"/>
    <row r="11565" s="16" customFormat="1" x14ac:dyDescent="0.2"/>
    <row r="11566" s="16" customFormat="1" x14ac:dyDescent="0.2"/>
    <row r="11567" s="16" customFormat="1" x14ac:dyDescent="0.2"/>
    <row r="11568" s="16" customFormat="1" x14ac:dyDescent="0.2"/>
    <row r="11569" s="16" customFormat="1" x14ac:dyDescent="0.2"/>
    <row r="11570" s="16" customFormat="1" x14ac:dyDescent="0.2"/>
    <row r="11571" s="16" customFormat="1" x14ac:dyDescent="0.2"/>
    <row r="11572" s="16" customFormat="1" x14ac:dyDescent="0.2"/>
    <row r="11573" s="16" customFormat="1" x14ac:dyDescent="0.2"/>
    <row r="11574" s="16" customFormat="1" x14ac:dyDescent="0.2"/>
    <row r="11575" s="16" customFormat="1" x14ac:dyDescent="0.2"/>
    <row r="11576" s="16" customFormat="1" x14ac:dyDescent="0.2"/>
    <row r="11577" s="16" customFormat="1" x14ac:dyDescent="0.2"/>
    <row r="11578" s="16" customFormat="1" x14ac:dyDescent="0.2"/>
    <row r="11579" s="16" customFormat="1" x14ac:dyDescent="0.2"/>
    <row r="11580" s="16" customFormat="1" x14ac:dyDescent="0.2"/>
    <row r="11581" s="16" customFormat="1" x14ac:dyDescent="0.2"/>
    <row r="11582" s="16" customFormat="1" x14ac:dyDescent="0.2"/>
    <row r="11583" s="16" customFormat="1" x14ac:dyDescent="0.2"/>
    <row r="11584" s="16" customFormat="1" x14ac:dyDescent="0.2"/>
    <row r="11585" s="16" customFormat="1" x14ac:dyDescent="0.2"/>
    <row r="11586" s="16" customFormat="1" x14ac:dyDescent="0.2"/>
    <row r="11587" s="16" customFormat="1" x14ac:dyDescent="0.2"/>
    <row r="11588" s="16" customFormat="1" x14ac:dyDescent="0.2"/>
    <row r="11589" s="16" customFormat="1" x14ac:dyDescent="0.2"/>
    <row r="11590" s="16" customFormat="1" x14ac:dyDescent="0.2"/>
    <row r="11591" s="16" customFormat="1" x14ac:dyDescent="0.2"/>
    <row r="11592" s="16" customFormat="1" x14ac:dyDescent="0.2"/>
    <row r="11593" s="16" customFormat="1" x14ac:dyDescent="0.2"/>
    <row r="11594" s="16" customFormat="1" x14ac:dyDescent="0.2"/>
    <row r="11595" s="16" customFormat="1" x14ac:dyDescent="0.2"/>
    <row r="11596" s="16" customFormat="1" x14ac:dyDescent="0.2"/>
    <row r="11597" s="16" customFormat="1" x14ac:dyDescent="0.2"/>
    <row r="11598" s="16" customFormat="1" x14ac:dyDescent="0.2"/>
    <row r="11599" s="16" customFormat="1" x14ac:dyDescent="0.2"/>
    <row r="11600" s="16" customFormat="1" x14ac:dyDescent="0.2"/>
    <row r="11601" s="16" customFormat="1" x14ac:dyDescent="0.2"/>
    <row r="11602" s="16" customFormat="1" x14ac:dyDescent="0.2"/>
    <row r="11603" s="16" customFormat="1" x14ac:dyDescent="0.2"/>
    <row r="11604" s="16" customFormat="1" x14ac:dyDescent="0.2"/>
    <row r="11605" s="16" customFormat="1" x14ac:dyDescent="0.2"/>
    <row r="11606" s="16" customFormat="1" x14ac:dyDescent="0.2"/>
    <row r="11607" s="16" customFormat="1" x14ac:dyDescent="0.2"/>
    <row r="11608" s="16" customFormat="1" x14ac:dyDescent="0.2"/>
    <row r="11609" s="16" customFormat="1" x14ac:dyDescent="0.2"/>
    <row r="11610" s="16" customFormat="1" x14ac:dyDescent="0.2"/>
    <row r="11611" s="16" customFormat="1" x14ac:dyDescent="0.2"/>
    <row r="11612" s="16" customFormat="1" x14ac:dyDescent="0.2"/>
    <row r="11613" s="16" customFormat="1" x14ac:dyDescent="0.2"/>
    <row r="11614" s="16" customFormat="1" x14ac:dyDescent="0.2"/>
    <row r="11615" s="16" customFormat="1" x14ac:dyDescent="0.2"/>
    <row r="11616" s="16" customFormat="1" x14ac:dyDescent="0.2"/>
    <row r="11617" s="16" customFormat="1" x14ac:dyDescent="0.2"/>
    <row r="11618" s="16" customFormat="1" x14ac:dyDescent="0.2"/>
    <row r="11619" s="16" customFormat="1" x14ac:dyDescent="0.2"/>
    <row r="11620" s="16" customFormat="1" x14ac:dyDescent="0.2"/>
    <row r="11621" s="16" customFormat="1" x14ac:dyDescent="0.2"/>
    <row r="11622" s="16" customFormat="1" x14ac:dyDescent="0.2"/>
    <row r="11623" s="16" customFormat="1" x14ac:dyDescent="0.2"/>
    <row r="11624" s="16" customFormat="1" x14ac:dyDescent="0.2"/>
    <row r="11625" s="16" customFormat="1" x14ac:dyDescent="0.2"/>
    <row r="11626" s="16" customFormat="1" x14ac:dyDescent="0.2"/>
    <row r="11627" s="16" customFormat="1" x14ac:dyDescent="0.2"/>
    <row r="11628" s="16" customFormat="1" x14ac:dyDescent="0.2"/>
    <row r="11629" s="16" customFormat="1" x14ac:dyDescent="0.2"/>
    <row r="11630" s="16" customFormat="1" x14ac:dyDescent="0.2"/>
    <row r="11631" s="16" customFormat="1" x14ac:dyDescent="0.2"/>
    <row r="11632" s="16" customFormat="1" x14ac:dyDescent="0.2"/>
    <row r="11633" s="16" customFormat="1" x14ac:dyDescent="0.2"/>
    <row r="11634" s="16" customFormat="1" x14ac:dyDescent="0.2"/>
    <row r="11635" s="16" customFormat="1" x14ac:dyDescent="0.2"/>
    <row r="11636" s="16" customFormat="1" x14ac:dyDescent="0.2"/>
    <row r="11637" s="16" customFormat="1" x14ac:dyDescent="0.2"/>
    <row r="11638" s="16" customFormat="1" x14ac:dyDescent="0.2"/>
    <row r="11639" s="16" customFormat="1" x14ac:dyDescent="0.2"/>
    <row r="11640" s="16" customFormat="1" x14ac:dyDescent="0.2"/>
    <row r="11641" s="16" customFormat="1" x14ac:dyDescent="0.2"/>
    <row r="11642" s="16" customFormat="1" x14ac:dyDescent="0.2"/>
    <row r="11643" s="16" customFormat="1" x14ac:dyDescent="0.2"/>
    <row r="11644" s="16" customFormat="1" x14ac:dyDescent="0.2"/>
    <row r="11645" s="16" customFormat="1" x14ac:dyDescent="0.2"/>
    <row r="11646" s="16" customFormat="1" x14ac:dyDescent="0.2"/>
    <row r="11647" s="16" customFormat="1" x14ac:dyDescent="0.2"/>
    <row r="11648" s="16" customFormat="1" x14ac:dyDescent="0.2"/>
    <row r="11649" s="16" customFormat="1" x14ac:dyDescent="0.2"/>
    <row r="11650" s="16" customFormat="1" x14ac:dyDescent="0.2"/>
    <row r="11651" s="16" customFormat="1" x14ac:dyDescent="0.2"/>
    <row r="11652" s="16" customFormat="1" x14ac:dyDescent="0.2"/>
    <row r="11653" s="16" customFormat="1" x14ac:dyDescent="0.2"/>
    <row r="11654" s="16" customFormat="1" x14ac:dyDescent="0.2"/>
    <row r="11655" s="16" customFormat="1" x14ac:dyDescent="0.2"/>
    <row r="11656" s="16" customFormat="1" x14ac:dyDescent="0.2"/>
    <row r="11657" s="16" customFormat="1" x14ac:dyDescent="0.2"/>
    <row r="11658" s="16" customFormat="1" x14ac:dyDescent="0.2"/>
    <row r="11659" s="16" customFormat="1" x14ac:dyDescent="0.2"/>
    <row r="11660" s="16" customFormat="1" x14ac:dyDescent="0.2"/>
    <row r="11661" s="16" customFormat="1" x14ac:dyDescent="0.2"/>
    <row r="11662" s="16" customFormat="1" x14ac:dyDescent="0.2"/>
    <row r="11663" s="16" customFormat="1" x14ac:dyDescent="0.2"/>
    <row r="11664" s="16" customFormat="1" x14ac:dyDescent="0.2"/>
    <row r="11665" s="16" customFormat="1" x14ac:dyDescent="0.2"/>
    <row r="11666" s="16" customFormat="1" x14ac:dyDescent="0.2"/>
    <row r="11667" s="16" customFormat="1" x14ac:dyDescent="0.2"/>
    <row r="11668" s="16" customFormat="1" x14ac:dyDescent="0.2"/>
    <row r="11669" s="16" customFormat="1" x14ac:dyDescent="0.2"/>
    <row r="11670" s="16" customFormat="1" x14ac:dyDescent="0.2"/>
    <row r="11671" s="16" customFormat="1" x14ac:dyDescent="0.2"/>
    <row r="11672" s="16" customFormat="1" x14ac:dyDescent="0.2"/>
    <row r="11673" s="16" customFormat="1" x14ac:dyDescent="0.2"/>
    <row r="11674" s="16" customFormat="1" x14ac:dyDescent="0.2"/>
    <row r="11675" s="16" customFormat="1" x14ac:dyDescent="0.2"/>
    <row r="11676" s="16" customFormat="1" x14ac:dyDescent="0.2"/>
    <row r="11677" s="16" customFormat="1" x14ac:dyDescent="0.2"/>
    <row r="11678" s="16" customFormat="1" x14ac:dyDescent="0.2"/>
    <row r="11679" s="16" customFormat="1" x14ac:dyDescent="0.2"/>
    <row r="11680" s="16" customFormat="1" x14ac:dyDescent="0.2"/>
    <row r="11681" s="16" customFormat="1" x14ac:dyDescent="0.2"/>
    <row r="11682" s="16" customFormat="1" x14ac:dyDescent="0.2"/>
    <row r="11683" s="16" customFormat="1" x14ac:dyDescent="0.2"/>
    <row r="11684" s="16" customFormat="1" x14ac:dyDescent="0.2"/>
    <row r="11685" s="16" customFormat="1" x14ac:dyDescent="0.2"/>
    <row r="11686" s="16" customFormat="1" x14ac:dyDescent="0.2"/>
    <row r="11687" s="16" customFormat="1" x14ac:dyDescent="0.2"/>
    <row r="11688" s="16" customFormat="1" x14ac:dyDescent="0.2"/>
    <row r="11689" s="16" customFormat="1" x14ac:dyDescent="0.2"/>
    <row r="11690" s="16" customFormat="1" x14ac:dyDescent="0.2"/>
    <row r="11691" s="16" customFormat="1" x14ac:dyDescent="0.2"/>
    <row r="11692" s="16" customFormat="1" x14ac:dyDescent="0.2"/>
    <row r="11693" s="16" customFormat="1" x14ac:dyDescent="0.2"/>
    <row r="11694" s="16" customFormat="1" x14ac:dyDescent="0.2"/>
    <row r="11695" s="16" customFormat="1" x14ac:dyDescent="0.2"/>
    <row r="11696" s="16" customFormat="1" x14ac:dyDescent="0.2"/>
    <row r="11697" s="16" customFormat="1" x14ac:dyDescent="0.2"/>
    <row r="11698" s="16" customFormat="1" x14ac:dyDescent="0.2"/>
    <row r="11699" s="16" customFormat="1" x14ac:dyDescent="0.2"/>
    <row r="11700" s="16" customFormat="1" x14ac:dyDescent="0.2"/>
    <row r="11701" s="16" customFormat="1" x14ac:dyDescent="0.2"/>
    <row r="11702" s="16" customFormat="1" x14ac:dyDescent="0.2"/>
    <row r="11703" s="16" customFormat="1" x14ac:dyDescent="0.2"/>
    <row r="11704" s="16" customFormat="1" x14ac:dyDescent="0.2"/>
    <row r="11705" s="16" customFormat="1" x14ac:dyDescent="0.2"/>
    <row r="11706" s="16" customFormat="1" x14ac:dyDescent="0.2"/>
    <row r="11707" s="16" customFormat="1" x14ac:dyDescent="0.2"/>
    <row r="11708" s="16" customFormat="1" x14ac:dyDescent="0.2"/>
    <row r="11709" s="16" customFormat="1" x14ac:dyDescent="0.2"/>
    <row r="11710" s="16" customFormat="1" x14ac:dyDescent="0.2"/>
    <row r="11711" s="16" customFormat="1" x14ac:dyDescent="0.2"/>
    <row r="11712" s="16" customFormat="1" x14ac:dyDescent="0.2"/>
    <row r="11713" s="16" customFormat="1" x14ac:dyDescent="0.2"/>
    <row r="11714" s="16" customFormat="1" x14ac:dyDescent="0.2"/>
    <row r="11715" s="16" customFormat="1" x14ac:dyDescent="0.2"/>
    <row r="11716" s="16" customFormat="1" x14ac:dyDescent="0.2"/>
    <row r="11717" s="16" customFormat="1" x14ac:dyDescent="0.2"/>
    <row r="11718" s="16" customFormat="1" x14ac:dyDescent="0.2"/>
    <row r="11719" s="16" customFormat="1" x14ac:dyDescent="0.2"/>
    <row r="11720" s="16" customFormat="1" x14ac:dyDescent="0.2"/>
    <row r="11721" s="16" customFormat="1" x14ac:dyDescent="0.2"/>
    <row r="11722" s="16" customFormat="1" x14ac:dyDescent="0.2"/>
    <row r="11723" s="16" customFormat="1" x14ac:dyDescent="0.2"/>
    <row r="11724" s="16" customFormat="1" x14ac:dyDescent="0.2"/>
    <row r="11725" s="16" customFormat="1" x14ac:dyDescent="0.2"/>
    <row r="11726" s="16" customFormat="1" x14ac:dyDescent="0.2"/>
    <row r="11727" s="16" customFormat="1" x14ac:dyDescent="0.2"/>
    <row r="11728" s="16" customFormat="1" x14ac:dyDescent="0.2"/>
    <row r="11729" s="16" customFormat="1" x14ac:dyDescent="0.2"/>
    <row r="11730" s="16" customFormat="1" x14ac:dyDescent="0.2"/>
    <row r="11731" s="16" customFormat="1" x14ac:dyDescent="0.2"/>
    <row r="11732" s="16" customFormat="1" x14ac:dyDescent="0.2"/>
    <row r="11733" s="16" customFormat="1" x14ac:dyDescent="0.2"/>
    <row r="11734" s="16" customFormat="1" x14ac:dyDescent="0.2"/>
    <row r="11735" s="16" customFormat="1" x14ac:dyDescent="0.2"/>
    <row r="11736" s="16" customFormat="1" x14ac:dyDescent="0.2"/>
    <row r="11737" s="16" customFormat="1" x14ac:dyDescent="0.2"/>
    <row r="11738" s="16" customFormat="1" x14ac:dyDescent="0.2"/>
    <row r="11739" s="16" customFormat="1" x14ac:dyDescent="0.2"/>
    <row r="11740" s="16" customFormat="1" x14ac:dyDescent="0.2"/>
    <row r="11741" s="16" customFormat="1" x14ac:dyDescent="0.2"/>
    <row r="11742" s="16" customFormat="1" x14ac:dyDescent="0.2"/>
    <row r="11743" s="16" customFormat="1" x14ac:dyDescent="0.2"/>
    <row r="11744" s="16" customFormat="1" x14ac:dyDescent="0.2"/>
    <row r="11745" s="16" customFormat="1" x14ac:dyDescent="0.2"/>
    <row r="11746" s="16" customFormat="1" x14ac:dyDescent="0.2"/>
    <row r="11747" s="16" customFormat="1" x14ac:dyDescent="0.2"/>
    <row r="11748" s="16" customFormat="1" x14ac:dyDescent="0.2"/>
    <row r="11749" s="16" customFormat="1" x14ac:dyDescent="0.2"/>
    <row r="11750" s="16" customFormat="1" x14ac:dyDescent="0.2"/>
    <row r="11751" s="16" customFormat="1" x14ac:dyDescent="0.2"/>
    <row r="11752" s="16" customFormat="1" x14ac:dyDescent="0.2"/>
    <row r="11753" s="16" customFormat="1" x14ac:dyDescent="0.2"/>
    <row r="11754" s="16" customFormat="1" x14ac:dyDescent="0.2"/>
    <row r="11755" s="16" customFormat="1" x14ac:dyDescent="0.2"/>
    <row r="11756" s="16" customFormat="1" x14ac:dyDescent="0.2"/>
    <row r="11757" s="16" customFormat="1" x14ac:dyDescent="0.2"/>
    <row r="11758" s="16" customFormat="1" x14ac:dyDescent="0.2"/>
    <row r="11759" s="16" customFormat="1" x14ac:dyDescent="0.2"/>
    <row r="11760" s="16" customFormat="1" x14ac:dyDescent="0.2"/>
    <row r="11761" s="16" customFormat="1" x14ac:dyDescent="0.2"/>
    <row r="11762" s="16" customFormat="1" x14ac:dyDescent="0.2"/>
    <row r="11763" s="16" customFormat="1" x14ac:dyDescent="0.2"/>
    <row r="11764" s="16" customFormat="1" x14ac:dyDescent="0.2"/>
    <row r="11765" s="16" customFormat="1" x14ac:dyDescent="0.2"/>
    <row r="11766" s="16" customFormat="1" x14ac:dyDescent="0.2"/>
    <row r="11767" s="16" customFormat="1" x14ac:dyDescent="0.2"/>
    <row r="11768" s="16" customFormat="1" x14ac:dyDescent="0.2"/>
    <row r="11769" s="16" customFormat="1" x14ac:dyDescent="0.2"/>
    <row r="11770" s="16" customFormat="1" x14ac:dyDescent="0.2"/>
    <row r="11771" s="16" customFormat="1" x14ac:dyDescent="0.2"/>
    <row r="11772" s="16" customFormat="1" x14ac:dyDescent="0.2"/>
    <row r="11773" s="16" customFormat="1" x14ac:dyDescent="0.2"/>
    <row r="11774" s="16" customFormat="1" x14ac:dyDescent="0.2"/>
    <row r="11775" s="16" customFormat="1" x14ac:dyDescent="0.2"/>
    <row r="11776" s="16" customFormat="1" x14ac:dyDescent="0.2"/>
    <row r="11777" s="16" customFormat="1" x14ac:dyDescent="0.2"/>
    <row r="11778" s="16" customFormat="1" x14ac:dyDescent="0.2"/>
    <row r="11779" s="16" customFormat="1" x14ac:dyDescent="0.2"/>
    <row r="11780" s="16" customFormat="1" x14ac:dyDescent="0.2"/>
    <row r="11781" s="16" customFormat="1" x14ac:dyDescent="0.2"/>
    <row r="11782" s="16" customFormat="1" x14ac:dyDescent="0.2"/>
    <row r="11783" s="16" customFormat="1" x14ac:dyDescent="0.2"/>
    <row r="11784" s="16" customFormat="1" x14ac:dyDescent="0.2"/>
    <row r="11785" s="16" customFormat="1" x14ac:dyDescent="0.2"/>
    <row r="11786" s="16" customFormat="1" x14ac:dyDescent="0.2"/>
    <row r="11787" s="16" customFormat="1" x14ac:dyDescent="0.2"/>
    <row r="11788" s="16" customFormat="1" x14ac:dyDescent="0.2"/>
    <row r="11789" s="16" customFormat="1" x14ac:dyDescent="0.2"/>
    <row r="11790" s="16" customFormat="1" x14ac:dyDescent="0.2"/>
    <row r="11791" s="16" customFormat="1" x14ac:dyDescent="0.2"/>
    <row r="11792" s="16" customFormat="1" x14ac:dyDescent="0.2"/>
    <row r="11793" s="16" customFormat="1" x14ac:dyDescent="0.2"/>
    <row r="11794" s="16" customFormat="1" x14ac:dyDescent="0.2"/>
    <row r="11795" s="16" customFormat="1" x14ac:dyDescent="0.2"/>
    <row r="11796" s="16" customFormat="1" x14ac:dyDescent="0.2"/>
    <row r="11797" s="16" customFormat="1" x14ac:dyDescent="0.2"/>
    <row r="11798" s="16" customFormat="1" x14ac:dyDescent="0.2"/>
    <row r="11799" s="16" customFormat="1" x14ac:dyDescent="0.2"/>
    <row r="11800" s="16" customFormat="1" x14ac:dyDescent="0.2"/>
    <row r="11801" s="16" customFormat="1" x14ac:dyDescent="0.2"/>
    <row r="11802" s="16" customFormat="1" x14ac:dyDescent="0.2"/>
    <row r="11803" s="16" customFormat="1" x14ac:dyDescent="0.2"/>
    <row r="11804" s="16" customFormat="1" x14ac:dyDescent="0.2"/>
    <row r="11805" s="16" customFormat="1" x14ac:dyDescent="0.2"/>
    <row r="11806" s="16" customFormat="1" x14ac:dyDescent="0.2"/>
    <row r="11807" s="16" customFormat="1" x14ac:dyDescent="0.2"/>
    <row r="11808" s="16" customFormat="1" x14ac:dyDescent="0.2"/>
    <row r="11809" s="16" customFormat="1" x14ac:dyDescent="0.2"/>
    <row r="11810" s="16" customFormat="1" x14ac:dyDescent="0.2"/>
    <row r="11811" s="16" customFormat="1" x14ac:dyDescent="0.2"/>
    <row r="11812" s="16" customFormat="1" x14ac:dyDescent="0.2"/>
    <row r="11813" s="16" customFormat="1" x14ac:dyDescent="0.2"/>
    <row r="11814" s="16" customFormat="1" x14ac:dyDescent="0.2"/>
    <row r="11815" s="16" customFormat="1" x14ac:dyDescent="0.2"/>
    <row r="11816" s="16" customFormat="1" x14ac:dyDescent="0.2"/>
    <row r="11817" s="16" customFormat="1" x14ac:dyDescent="0.2"/>
    <row r="11818" s="16" customFormat="1" x14ac:dyDescent="0.2"/>
    <row r="11819" s="16" customFormat="1" x14ac:dyDescent="0.2"/>
    <row r="11820" s="16" customFormat="1" x14ac:dyDescent="0.2"/>
    <row r="11821" s="16" customFormat="1" x14ac:dyDescent="0.2"/>
    <row r="11822" s="16" customFormat="1" x14ac:dyDescent="0.2"/>
    <row r="11823" s="16" customFormat="1" x14ac:dyDescent="0.2"/>
    <row r="11824" s="16" customFormat="1" x14ac:dyDescent="0.2"/>
    <row r="11825" s="16" customFormat="1" x14ac:dyDescent="0.2"/>
    <row r="11826" s="16" customFormat="1" x14ac:dyDescent="0.2"/>
    <row r="11827" s="16" customFormat="1" x14ac:dyDescent="0.2"/>
    <row r="11828" s="16" customFormat="1" x14ac:dyDescent="0.2"/>
    <row r="11829" s="16" customFormat="1" x14ac:dyDescent="0.2"/>
    <row r="11830" s="16" customFormat="1" x14ac:dyDescent="0.2"/>
    <row r="11831" s="16" customFormat="1" x14ac:dyDescent="0.2"/>
    <row r="11832" s="16" customFormat="1" x14ac:dyDescent="0.2"/>
    <row r="11833" s="16" customFormat="1" x14ac:dyDescent="0.2"/>
    <row r="11834" s="16" customFormat="1" x14ac:dyDescent="0.2"/>
    <row r="11835" s="16" customFormat="1" x14ac:dyDescent="0.2"/>
    <row r="11836" s="16" customFormat="1" x14ac:dyDescent="0.2"/>
    <row r="11837" s="16" customFormat="1" x14ac:dyDescent="0.2"/>
    <row r="11838" s="16" customFormat="1" x14ac:dyDescent="0.2"/>
    <row r="11839" s="16" customFormat="1" x14ac:dyDescent="0.2"/>
    <row r="11840" s="16" customFormat="1" x14ac:dyDescent="0.2"/>
    <row r="11841" s="16" customFormat="1" x14ac:dyDescent="0.2"/>
    <row r="11842" s="16" customFormat="1" x14ac:dyDescent="0.2"/>
    <row r="11843" s="16" customFormat="1" x14ac:dyDescent="0.2"/>
    <row r="11844" s="16" customFormat="1" x14ac:dyDescent="0.2"/>
    <row r="11845" s="16" customFormat="1" x14ac:dyDescent="0.2"/>
    <row r="11846" s="16" customFormat="1" x14ac:dyDescent="0.2"/>
    <row r="11847" s="16" customFormat="1" x14ac:dyDescent="0.2"/>
    <row r="11848" s="16" customFormat="1" x14ac:dyDescent="0.2"/>
    <row r="11849" s="16" customFormat="1" x14ac:dyDescent="0.2"/>
    <row r="11850" s="16" customFormat="1" x14ac:dyDescent="0.2"/>
    <row r="11851" s="16" customFormat="1" x14ac:dyDescent="0.2"/>
    <row r="11852" s="16" customFormat="1" x14ac:dyDescent="0.2"/>
    <row r="11853" s="16" customFormat="1" x14ac:dyDescent="0.2"/>
    <row r="11854" s="16" customFormat="1" x14ac:dyDescent="0.2"/>
    <row r="11855" s="16" customFormat="1" x14ac:dyDescent="0.2"/>
    <row r="11856" s="16" customFormat="1" x14ac:dyDescent="0.2"/>
    <row r="11857" s="16" customFormat="1" x14ac:dyDescent="0.2"/>
    <row r="11858" s="16" customFormat="1" x14ac:dyDescent="0.2"/>
    <row r="11859" s="16" customFormat="1" x14ac:dyDescent="0.2"/>
    <row r="11860" s="16" customFormat="1" x14ac:dyDescent="0.2"/>
    <row r="11861" s="16" customFormat="1" x14ac:dyDescent="0.2"/>
    <row r="11862" s="16" customFormat="1" x14ac:dyDescent="0.2"/>
    <row r="11863" s="16" customFormat="1" x14ac:dyDescent="0.2"/>
    <row r="11864" s="16" customFormat="1" x14ac:dyDescent="0.2"/>
    <row r="11865" s="16" customFormat="1" x14ac:dyDescent="0.2"/>
    <row r="11866" s="16" customFormat="1" x14ac:dyDescent="0.2"/>
    <row r="11867" s="16" customFormat="1" x14ac:dyDescent="0.2"/>
    <row r="11868" s="16" customFormat="1" x14ac:dyDescent="0.2"/>
    <row r="11869" s="16" customFormat="1" x14ac:dyDescent="0.2"/>
    <row r="11870" s="16" customFormat="1" x14ac:dyDescent="0.2"/>
    <row r="11871" s="16" customFormat="1" x14ac:dyDescent="0.2"/>
    <row r="11872" s="16" customFormat="1" x14ac:dyDescent="0.2"/>
    <row r="11873" s="16" customFormat="1" x14ac:dyDescent="0.2"/>
    <row r="11874" s="16" customFormat="1" x14ac:dyDescent="0.2"/>
    <row r="11875" s="16" customFormat="1" x14ac:dyDescent="0.2"/>
    <row r="11876" s="16" customFormat="1" x14ac:dyDescent="0.2"/>
    <row r="11877" s="16" customFormat="1" x14ac:dyDescent="0.2"/>
    <row r="11878" s="16" customFormat="1" x14ac:dyDescent="0.2"/>
    <row r="11879" s="16" customFormat="1" x14ac:dyDescent="0.2"/>
    <row r="11880" s="16" customFormat="1" x14ac:dyDescent="0.2"/>
    <row r="11881" s="16" customFormat="1" x14ac:dyDescent="0.2"/>
    <row r="11882" s="16" customFormat="1" x14ac:dyDescent="0.2"/>
    <row r="11883" s="16" customFormat="1" x14ac:dyDescent="0.2"/>
    <row r="11884" s="16" customFormat="1" x14ac:dyDescent="0.2"/>
    <row r="11885" s="16" customFormat="1" x14ac:dyDescent="0.2"/>
    <row r="11886" s="16" customFormat="1" x14ac:dyDescent="0.2"/>
    <row r="11887" s="16" customFormat="1" x14ac:dyDescent="0.2"/>
    <row r="11888" s="16" customFormat="1" x14ac:dyDescent="0.2"/>
    <row r="11889" s="16" customFormat="1" x14ac:dyDescent="0.2"/>
    <row r="11890" s="16" customFormat="1" x14ac:dyDescent="0.2"/>
    <row r="11891" s="16" customFormat="1" x14ac:dyDescent="0.2"/>
    <row r="11892" s="16" customFormat="1" x14ac:dyDescent="0.2"/>
    <row r="11893" s="16" customFormat="1" x14ac:dyDescent="0.2"/>
    <row r="11894" s="16" customFormat="1" x14ac:dyDescent="0.2"/>
    <row r="11895" s="16" customFormat="1" x14ac:dyDescent="0.2"/>
    <row r="11896" s="16" customFormat="1" x14ac:dyDescent="0.2"/>
    <row r="11897" s="16" customFormat="1" x14ac:dyDescent="0.2"/>
    <row r="11898" s="16" customFormat="1" x14ac:dyDescent="0.2"/>
    <row r="11899" s="16" customFormat="1" x14ac:dyDescent="0.2"/>
    <row r="11900" s="16" customFormat="1" x14ac:dyDescent="0.2"/>
    <row r="11901" s="16" customFormat="1" x14ac:dyDescent="0.2"/>
    <row r="11902" s="16" customFormat="1" x14ac:dyDescent="0.2"/>
    <row r="11903" s="16" customFormat="1" x14ac:dyDescent="0.2"/>
    <row r="11904" s="16" customFormat="1" x14ac:dyDescent="0.2"/>
    <row r="11905" s="16" customFormat="1" x14ac:dyDescent="0.2"/>
    <row r="11906" s="16" customFormat="1" x14ac:dyDescent="0.2"/>
    <row r="11907" s="16" customFormat="1" x14ac:dyDescent="0.2"/>
    <row r="11908" s="16" customFormat="1" x14ac:dyDescent="0.2"/>
    <row r="11909" s="16" customFormat="1" x14ac:dyDescent="0.2"/>
    <row r="11910" s="16" customFormat="1" x14ac:dyDescent="0.2"/>
    <row r="11911" s="16" customFormat="1" x14ac:dyDescent="0.2"/>
    <row r="11912" s="16" customFormat="1" x14ac:dyDescent="0.2"/>
    <row r="11913" s="16" customFormat="1" x14ac:dyDescent="0.2"/>
    <row r="11914" s="16" customFormat="1" x14ac:dyDescent="0.2"/>
    <row r="11915" s="16" customFormat="1" x14ac:dyDescent="0.2"/>
    <row r="11916" s="16" customFormat="1" x14ac:dyDescent="0.2"/>
    <row r="11917" s="16" customFormat="1" x14ac:dyDescent="0.2"/>
    <row r="11918" s="16" customFormat="1" x14ac:dyDescent="0.2"/>
    <row r="11919" s="16" customFormat="1" x14ac:dyDescent="0.2"/>
    <row r="11920" s="16" customFormat="1" x14ac:dyDescent="0.2"/>
    <row r="11921" s="16" customFormat="1" x14ac:dyDescent="0.2"/>
    <row r="11922" s="16" customFormat="1" x14ac:dyDescent="0.2"/>
    <row r="11923" s="16" customFormat="1" x14ac:dyDescent="0.2"/>
    <row r="11924" s="16" customFormat="1" x14ac:dyDescent="0.2"/>
    <row r="11925" s="16" customFormat="1" x14ac:dyDescent="0.2"/>
    <row r="11926" s="16" customFormat="1" x14ac:dyDescent="0.2"/>
    <row r="11927" s="16" customFormat="1" x14ac:dyDescent="0.2"/>
    <row r="11928" s="16" customFormat="1" x14ac:dyDescent="0.2"/>
    <row r="11929" s="16" customFormat="1" x14ac:dyDescent="0.2"/>
    <row r="11930" s="16" customFormat="1" x14ac:dyDescent="0.2"/>
    <row r="11931" s="16" customFormat="1" x14ac:dyDescent="0.2"/>
    <row r="11932" s="16" customFormat="1" x14ac:dyDescent="0.2"/>
    <row r="11933" s="16" customFormat="1" x14ac:dyDescent="0.2"/>
    <row r="11934" s="16" customFormat="1" x14ac:dyDescent="0.2"/>
    <row r="11935" s="16" customFormat="1" x14ac:dyDescent="0.2"/>
    <row r="11936" s="16" customFormat="1" x14ac:dyDescent="0.2"/>
    <row r="11937" s="16" customFormat="1" x14ac:dyDescent="0.2"/>
    <row r="11938" s="16" customFormat="1" x14ac:dyDescent="0.2"/>
    <row r="11939" s="16" customFormat="1" x14ac:dyDescent="0.2"/>
    <row r="11940" s="16" customFormat="1" x14ac:dyDescent="0.2"/>
    <row r="11941" s="16" customFormat="1" x14ac:dyDescent="0.2"/>
    <row r="11942" s="16" customFormat="1" x14ac:dyDescent="0.2"/>
    <row r="11943" s="16" customFormat="1" x14ac:dyDescent="0.2"/>
    <row r="11944" s="16" customFormat="1" x14ac:dyDescent="0.2"/>
    <row r="11945" s="16" customFormat="1" x14ac:dyDescent="0.2"/>
    <row r="11946" s="16" customFormat="1" x14ac:dyDescent="0.2"/>
    <row r="11947" s="16" customFormat="1" x14ac:dyDescent="0.2"/>
    <row r="11948" s="16" customFormat="1" x14ac:dyDescent="0.2"/>
    <row r="11949" s="16" customFormat="1" x14ac:dyDescent="0.2"/>
    <row r="11950" s="16" customFormat="1" x14ac:dyDescent="0.2"/>
    <row r="11951" s="16" customFormat="1" x14ac:dyDescent="0.2"/>
    <row r="11952" s="16" customFormat="1" x14ac:dyDescent="0.2"/>
    <row r="11953" s="16" customFormat="1" x14ac:dyDescent="0.2"/>
    <row r="11954" s="16" customFormat="1" x14ac:dyDescent="0.2"/>
    <row r="11955" s="16" customFormat="1" x14ac:dyDescent="0.2"/>
    <row r="11956" s="16" customFormat="1" x14ac:dyDescent="0.2"/>
    <row r="11957" s="16" customFormat="1" x14ac:dyDescent="0.2"/>
    <row r="11958" s="16" customFormat="1" x14ac:dyDescent="0.2"/>
    <row r="11959" s="16" customFormat="1" x14ac:dyDescent="0.2"/>
    <row r="11960" s="16" customFormat="1" x14ac:dyDescent="0.2"/>
    <row r="11961" s="16" customFormat="1" x14ac:dyDescent="0.2"/>
    <row r="11962" s="16" customFormat="1" x14ac:dyDescent="0.2"/>
    <row r="11963" s="16" customFormat="1" x14ac:dyDescent="0.2"/>
    <row r="11964" s="16" customFormat="1" x14ac:dyDescent="0.2"/>
    <row r="11965" s="16" customFormat="1" x14ac:dyDescent="0.2"/>
    <row r="11966" s="16" customFormat="1" x14ac:dyDescent="0.2"/>
    <row r="11967" s="16" customFormat="1" x14ac:dyDescent="0.2"/>
    <row r="11968" s="16" customFormat="1" x14ac:dyDescent="0.2"/>
    <row r="11969" s="16" customFormat="1" x14ac:dyDescent="0.2"/>
    <row r="11970" s="16" customFormat="1" x14ac:dyDescent="0.2"/>
    <row r="11971" s="16" customFormat="1" x14ac:dyDescent="0.2"/>
    <row r="11972" s="16" customFormat="1" x14ac:dyDescent="0.2"/>
    <row r="11973" s="16" customFormat="1" x14ac:dyDescent="0.2"/>
    <row r="11974" s="16" customFormat="1" x14ac:dyDescent="0.2"/>
    <row r="11975" s="16" customFormat="1" x14ac:dyDescent="0.2"/>
    <row r="11976" s="16" customFormat="1" x14ac:dyDescent="0.2"/>
    <row r="11977" s="16" customFormat="1" x14ac:dyDescent="0.2"/>
    <row r="11978" s="16" customFormat="1" x14ac:dyDescent="0.2"/>
    <row r="11979" s="16" customFormat="1" x14ac:dyDescent="0.2"/>
    <row r="11980" s="16" customFormat="1" x14ac:dyDescent="0.2"/>
    <row r="11981" s="16" customFormat="1" x14ac:dyDescent="0.2"/>
    <row r="11982" s="16" customFormat="1" x14ac:dyDescent="0.2"/>
    <row r="11983" s="16" customFormat="1" x14ac:dyDescent="0.2"/>
    <row r="11984" s="16" customFormat="1" x14ac:dyDescent="0.2"/>
    <row r="11985" s="16" customFormat="1" x14ac:dyDescent="0.2"/>
    <row r="11986" s="16" customFormat="1" x14ac:dyDescent="0.2"/>
    <row r="11987" s="16" customFormat="1" x14ac:dyDescent="0.2"/>
    <row r="11988" s="16" customFormat="1" x14ac:dyDescent="0.2"/>
    <row r="11989" s="16" customFormat="1" x14ac:dyDescent="0.2"/>
    <row r="11990" s="16" customFormat="1" x14ac:dyDescent="0.2"/>
    <row r="11991" s="16" customFormat="1" x14ac:dyDescent="0.2"/>
    <row r="11992" s="16" customFormat="1" x14ac:dyDescent="0.2"/>
    <row r="11993" s="16" customFormat="1" x14ac:dyDescent="0.2"/>
    <row r="11994" s="16" customFormat="1" x14ac:dyDescent="0.2"/>
    <row r="11995" s="16" customFormat="1" x14ac:dyDescent="0.2"/>
    <row r="11996" s="16" customFormat="1" x14ac:dyDescent="0.2"/>
    <row r="11997" s="16" customFormat="1" x14ac:dyDescent="0.2"/>
    <row r="11998" s="16" customFormat="1" x14ac:dyDescent="0.2"/>
    <row r="11999" s="16" customFormat="1" x14ac:dyDescent="0.2"/>
    <row r="12000" s="16" customFormat="1" x14ac:dyDescent="0.2"/>
    <row r="12001" s="16" customFormat="1" x14ac:dyDescent="0.2"/>
    <row r="12002" s="16" customFormat="1" x14ac:dyDescent="0.2"/>
    <row r="12003" s="16" customFormat="1" x14ac:dyDescent="0.2"/>
    <row r="12004" s="16" customFormat="1" x14ac:dyDescent="0.2"/>
    <row r="12005" s="16" customFormat="1" x14ac:dyDescent="0.2"/>
    <row r="12006" s="16" customFormat="1" x14ac:dyDescent="0.2"/>
    <row r="12007" s="16" customFormat="1" x14ac:dyDescent="0.2"/>
    <row r="12008" s="16" customFormat="1" x14ac:dyDescent="0.2"/>
    <row r="12009" s="16" customFormat="1" x14ac:dyDescent="0.2"/>
    <row r="12010" s="16" customFormat="1" x14ac:dyDescent="0.2"/>
    <row r="12011" s="16" customFormat="1" x14ac:dyDescent="0.2"/>
    <row r="12012" s="16" customFormat="1" x14ac:dyDescent="0.2"/>
    <row r="12013" s="16" customFormat="1" x14ac:dyDescent="0.2"/>
    <row r="12014" s="16" customFormat="1" x14ac:dyDescent="0.2"/>
    <row r="12015" s="16" customFormat="1" x14ac:dyDescent="0.2"/>
    <row r="12016" s="16" customFormat="1" x14ac:dyDescent="0.2"/>
    <row r="12017" s="16" customFormat="1" x14ac:dyDescent="0.2"/>
    <row r="12018" s="16" customFormat="1" x14ac:dyDescent="0.2"/>
    <row r="12019" s="16" customFormat="1" x14ac:dyDescent="0.2"/>
    <row r="12020" s="16" customFormat="1" x14ac:dyDescent="0.2"/>
    <row r="12021" s="16" customFormat="1" x14ac:dyDescent="0.2"/>
    <row r="12022" s="16" customFormat="1" x14ac:dyDescent="0.2"/>
    <row r="12023" s="16" customFormat="1" x14ac:dyDescent="0.2"/>
    <row r="12024" s="16" customFormat="1" x14ac:dyDescent="0.2"/>
    <row r="12025" s="16" customFormat="1" x14ac:dyDescent="0.2"/>
    <row r="12026" s="16" customFormat="1" x14ac:dyDescent="0.2"/>
    <row r="12027" s="16" customFormat="1" x14ac:dyDescent="0.2"/>
    <row r="12028" s="16" customFormat="1" x14ac:dyDescent="0.2"/>
    <row r="12029" s="16" customFormat="1" x14ac:dyDescent="0.2"/>
    <row r="12030" s="16" customFormat="1" x14ac:dyDescent="0.2"/>
    <row r="12031" s="16" customFormat="1" x14ac:dyDescent="0.2"/>
    <row r="12032" s="16" customFormat="1" x14ac:dyDescent="0.2"/>
    <row r="12033" s="16" customFormat="1" x14ac:dyDescent="0.2"/>
    <row r="12034" s="16" customFormat="1" x14ac:dyDescent="0.2"/>
    <row r="12035" s="16" customFormat="1" x14ac:dyDescent="0.2"/>
    <row r="12036" s="16" customFormat="1" x14ac:dyDescent="0.2"/>
    <row r="12037" s="16" customFormat="1" x14ac:dyDescent="0.2"/>
    <row r="12038" s="16" customFormat="1" x14ac:dyDescent="0.2"/>
    <row r="12039" s="16" customFormat="1" x14ac:dyDescent="0.2"/>
    <row r="12040" s="16" customFormat="1" x14ac:dyDescent="0.2"/>
    <row r="12041" s="16" customFormat="1" x14ac:dyDescent="0.2"/>
    <row r="12042" s="16" customFormat="1" x14ac:dyDescent="0.2"/>
    <row r="12043" s="16" customFormat="1" x14ac:dyDescent="0.2"/>
    <row r="12044" s="16" customFormat="1" x14ac:dyDescent="0.2"/>
    <row r="12045" s="16" customFormat="1" x14ac:dyDescent="0.2"/>
    <row r="12046" s="16" customFormat="1" x14ac:dyDescent="0.2"/>
    <row r="12047" s="16" customFormat="1" x14ac:dyDescent="0.2"/>
    <row r="12048" s="16" customFormat="1" x14ac:dyDescent="0.2"/>
    <row r="12049" s="16" customFormat="1" x14ac:dyDescent="0.2"/>
    <row r="12050" s="16" customFormat="1" x14ac:dyDescent="0.2"/>
    <row r="12051" s="16" customFormat="1" x14ac:dyDescent="0.2"/>
    <row r="12052" s="16" customFormat="1" x14ac:dyDescent="0.2"/>
    <row r="12053" s="16" customFormat="1" x14ac:dyDescent="0.2"/>
    <row r="12054" s="16" customFormat="1" x14ac:dyDescent="0.2"/>
    <row r="12055" s="16" customFormat="1" x14ac:dyDescent="0.2"/>
    <row r="12056" s="16" customFormat="1" x14ac:dyDescent="0.2"/>
    <row r="12057" s="16" customFormat="1" x14ac:dyDescent="0.2"/>
    <row r="12058" s="16" customFormat="1" x14ac:dyDescent="0.2"/>
    <row r="12059" s="16" customFormat="1" x14ac:dyDescent="0.2"/>
    <row r="12060" s="16" customFormat="1" x14ac:dyDescent="0.2"/>
    <row r="12061" s="16" customFormat="1" x14ac:dyDescent="0.2"/>
    <row r="12062" s="16" customFormat="1" x14ac:dyDescent="0.2"/>
    <row r="12063" s="16" customFormat="1" x14ac:dyDescent="0.2"/>
    <row r="12064" s="16" customFormat="1" x14ac:dyDescent="0.2"/>
    <row r="12065" s="16" customFormat="1" x14ac:dyDescent="0.2"/>
    <row r="12066" s="16" customFormat="1" x14ac:dyDescent="0.2"/>
    <row r="12067" s="16" customFormat="1" x14ac:dyDescent="0.2"/>
    <row r="12068" s="16" customFormat="1" x14ac:dyDescent="0.2"/>
    <row r="12069" s="16" customFormat="1" x14ac:dyDescent="0.2"/>
    <row r="12070" s="16" customFormat="1" x14ac:dyDescent="0.2"/>
    <row r="12071" s="16" customFormat="1" x14ac:dyDescent="0.2"/>
    <row r="12072" s="16" customFormat="1" x14ac:dyDescent="0.2"/>
    <row r="12073" s="16" customFormat="1" x14ac:dyDescent="0.2"/>
    <row r="12074" s="16" customFormat="1" x14ac:dyDescent="0.2"/>
    <row r="12075" s="16" customFormat="1" x14ac:dyDescent="0.2"/>
    <row r="12076" s="16" customFormat="1" x14ac:dyDescent="0.2"/>
    <row r="12077" s="16" customFormat="1" x14ac:dyDescent="0.2"/>
    <row r="12078" s="16" customFormat="1" x14ac:dyDescent="0.2"/>
    <row r="12079" s="16" customFormat="1" x14ac:dyDescent="0.2"/>
    <row r="12080" s="16" customFormat="1" x14ac:dyDescent="0.2"/>
    <row r="12081" s="16" customFormat="1" x14ac:dyDescent="0.2"/>
    <row r="12082" s="16" customFormat="1" x14ac:dyDescent="0.2"/>
    <row r="12083" s="16" customFormat="1" x14ac:dyDescent="0.2"/>
    <row r="12084" s="16" customFormat="1" x14ac:dyDescent="0.2"/>
    <row r="12085" s="16" customFormat="1" x14ac:dyDescent="0.2"/>
    <row r="12086" s="16" customFormat="1" x14ac:dyDescent="0.2"/>
    <row r="12087" s="16" customFormat="1" x14ac:dyDescent="0.2"/>
    <row r="12088" s="16" customFormat="1" x14ac:dyDescent="0.2"/>
    <row r="12089" s="16" customFormat="1" x14ac:dyDescent="0.2"/>
    <row r="12090" s="16" customFormat="1" x14ac:dyDescent="0.2"/>
    <row r="12091" s="16" customFormat="1" x14ac:dyDescent="0.2"/>
    <row r="12092" s="16" customFormat="1" x14ac:dyDescent="0.2"/>
    <row r="12093" s="16" customFormat="1" x14ac:dyDescent="0.2"/>
    <row r="12094" s="16" customFormat="1" x14ac:dyDescent="0.2"/>
    <row r="12095" s="16" customFormat="1" x14ac:dyDescent="0.2"/>
    <row r="12096" s="16" customFormat="1" x14ac:dyDescent="0.2"/>
    <row r="12097" s="16" customFormat="1" x14ac:dyDescent="0.2"/>
    <row r="12098" s="16" customFormat="1" x14ac:dyDescent="0.2"/>
    <row r="12099" s="16" customFormat="1" x14ac:dyDescent="0.2"/>
    <row r="12100" s="16" customFormat="1" x14ac:dyDescent="0.2"/>
    <row r="12101" s="16" customFormat="1" x14ac:dyDescent="0.2"/>
    <row r="12102" s="16" customFormat="1" x14ac:dyDescent="0.2"/>
    <row r="12103" s="16" customFormat="1" x14ac:dyDescent="0.2"/>
    <row r="12104" s="16" customFormat="1" x14ac:dyDescent="0.2"/>
    <row r="12105" s="16" customFormat="1" x14ac:dyDescent="0.2"/>
    <row r="12106" s="16" customFormat="1" x14ac:dyDescent="0.2"/>
    <row r="12107" s="16" customFormat="1" x14ac:dyDescent="0.2"/>
    <row r="12108" s="16" customFormat="1" x14ac:dyDescent="0.2"/>
    <row r="12109" s="16" customFormat="1" x14ac:dyDescent="0.2"/>
    <row r="12110" s="16" customFormat="1" x14ac:dyDescent="0.2"/>
    <row r="12111" s="16" customFormat="1" x14ac:dyDescent="0.2"/>
    <row r="12112" s="16" customFormat="1" x14ac:dyDescent="0.2"/>
    <row r="12113" s="16" customFormat="1" x14ac:dyDescent="0.2"/>
    <row r="12114" s="16" customFormat="1" x14ac:dyDescent="0.2"/>
    <row r="12115" s="16" customFormat="1" x14ac:dyDescent="0.2"/>
    <row r="12116" s="16" customFormat="1" x14ac:dyDescent="0.2"/>
    <row r="12117" s="16" customFormat="1" x14ac:dyDescent="0.2"/>
    <row r="12118" s="16" customFormat="1" x14ac:dyDescent="0.2"/>
    <row r="12119" s="16" customFormat="1" x14ac:dyDescent="0.2"/>
    <row r="12120" s="16" customFormat="1" x14ac:dyDescent="0.2"/>
    <row r="12121" s="16" customFormat="1" x14ac:dyDescent="0.2"/>
    <row r="12122" s="16" customFormat="1" x14ac:dyDescent="0.2"/>
    <row r="12123" s="16" customFormat="1" x14ac:dyDescent="0.2"/>
    <row r="12124" s="16" customFormat="1" x14ac:dyDescent="0.2"/>
    <row r="12125" s="16" customFormat="1" x14ac:dyDescent="0.2"/>
    <row r="12126" s="16" customFormat="1" x14ac:dyDescent="0.2"/>
    <row r="12127" s="16" customFormat="1" x14ac:dyDescent="0.2"/>
    <row r="12128" s="16" customFormat="1" x14ac:dyDescent="0.2"/>
    <row r="12129" s="16" customFormat="1" x14ac:dyDescent="0.2"/>
    <row r="12130" s="16" customFormat="1" x14ac:dyDescent="0.2"/>
    <row r="12131" s="16" customFormat="1" x14ac:dyDescent="0.2"/>
    <row r="12132" s="16" customFormat="1" x14ac:dyDescent="0.2"/>
    <row r="12133" s="16" customFormat="1" x14ac:dyDescent="0.2"/>
    <row r="12134" s="16" customFormat="1" x14ac:dyDescent="0.2"/>
    <row r="12135" s="16" customFormat="1" x14ac:dyDescent="0.2"/>
    <row r="12136" s="16" customFormat="1" x14ac:dyDescent="0.2"/>
    <row r="12137" s="16" customFormat="1" x14ac:dyDescent="0.2"/>
    <row r="12138" s="16" customFormat="1" x14ac:dyDescent="0.2"/>
    <row r="12139" s="16" customFormat="1" x14ac:dyDescent="0.2"/>
    <row r="12140" s="16" customFormat="1" x14ac:dyDescent="0.2"/>
    <row r="12141" s="16" customFormat="1" x14ac:dyDescent="0.2"/>
    <row r="12142" s="16" customFormat="1" x14ac:dyDescent="0.2"/>
    <row r="12143" s="16" customFormat="1" x14ac:dyDescent="0.2"/>
    <row r="12144" s="16" customFormat="1" x14ac:dyDescent="0.2"/>
    <row r="12145" s="16" customFormat="1" x14ac:dyDescent="0.2"/>
    <row r="12146" s="16" customFormat="1" x14ac:dyDescent="0.2"/>
    <row r="12147" s="16" customFormat="1" x14ac:dyDescent="0.2"/>
    <row r="12148" s="16" customFormat="1" x14ac:dyDescent="0.2"/>
    <row r="12149" s="16" customFormat="1" x14ac:dyDescent="0.2"/>
    <row r="12150" s="16" customFormat="1" x14ac:dyDescent="0.2"/>
    <row r="12151" s="16" customFormat="1" x14ac:dyDescent="0.2"/>
    <row r="12152" s="16" customFormat="1" x14ac:dyDescent="0.2"/>
    <row r="12153" s="16" customFormat="1" x14ac:dyDescent="0.2"/>
    <row r="12154" s="16" customFormat="1" x14ac:dyDescent="0.2"/>
    <row r="12155" s="16" customFormat="1" x14ac:dyDescent="0.2"/>
    <row r="12156" s="16" customFormat="1" x14ac:dyDescent="0.2"/>
    <row r="12157" s="16" customFormat="1" x14ac:dyDescent="0.2"/>
    <row r="12158" s="16" customFormat="1" x14ac:dyDescent="0.2"/>
    <row r="12159" s="16" customFormat="1" x14ac:dyDescent="0.2"/>
    <row r="12160" s="16" customFormat="1" x14ac:dyDescent="0.2"/>
    <row r="12161" s="16" customFormat="1" x14ac:dyDescent="0.2"/>
    <row r="12162" s="16" customFormat="1" x14ac:dyDescent="0.2"/>
    <row r="12163" s="16" customFormat="1" x14ac:dyDescent="0.2"/>
    <row r="12164" s="16" customFormat="1" x14ac:dyDescent="0.2"/>
    <row r="12165" s="16" customFormat="1" x14ac:dyDescent="0.2"/>
    <row r="12166" s="16" customFormat="1" x14ac:dyDescent="0.2"/>
    <row r="12167" s="16" customFormat="1" x14ac:dyDescent="0.2"/>
    <row r="12168" s="16" customFormat="1" x14ac:dyDescent="0.2"/>
    <row r="12169" s="16" customFormat="1" x14ac:dyDescent="0.2"/>
    <row r="12170" s="16" customFormat="1" x14ac:dyDescent="0.2"/>
    <row r="12171" s="16" customFormat="1" x14ac:dyDescent="0.2"/>
    <row r="12172" s="16" customFormat="1" x14ac:dyDescent="0.2"/>
    <row r="12173" s="16" customFormat="1" x14ac:dyDescent="0.2"/>
    <row r="12174" s="16" customFormat="1" x14ac:dyDescent="0.2"/>
    <row r="12175" s="16" customFormat="1" x14ac:dyDescent="0.2"/>
    <row r="12176" s="16" customFormat="1" x14ac:dyDescent="0.2"/>
    <row r="12177" s="16" customFormat="1" x14ac:dyDescent="0.2"/>
    <row r="12178" s="16" customFormat="1" x14ac:dyDescent="0.2"/>
    <row r="12179" s="16" customFormat="1" x14ac:dyDescent="0.2"/>
    <row r="12180" s="16" customFormat="1" x14ac:dyDescent="0.2"/>
    <row r="12181" s="16" customFormat="1" x14ac:dyDescent="0.2"/>
    <row r="12182" s="16" customFormat="1" x14ac:dyDescent="0.2"/>
    <row r="12183" s="16" customFormat="1" x14ac:dyDescent="0.2"/>
    <row r="12184" s="16" customFormat="1" x14ac:dyDescent="0.2"/>
    <row r="12185" s="16" customFormat="1" x14ac:dyDescent="0.2"/>
    <row r="12186" s="16" customFormat="1" x14ac:dyDescent="0.2"/>
    <row r="12187" s="16" customFormat="1" x14ac:dyDescent="0.2"/>
    <row r="12188" s="16" customFormat="1" x14ac:dyDescent="0.2"/>
    <row r="12189" s="16" customFormat="1" x14ac:dyDescent="0.2"/>
    <row r="12190" s="16" customFormat="1" x14ac:dyDescent="0.2"/>
    <row r="12191" s="16" customFormat="1" x14ac:dyDescent="0.2"/>
    <row r="12192" s="16" customFormat="1" x14ac:dyDescent="0.2"/>
    <row r="12193" s="16" customFormat="1" x14ac:dyDescent="0.2"/>
    <row r="12194" s="16" customFormat="1" x14ac:dyDescent="0.2"/>
    <row r="12195" s="16" customFormat="1" x14ac:dyDescent="0.2"/>
    <row r="12196" s="16" customFormat="1" x14ac:dyDescent="0.2"/>
    <row r="12197" s="16" customFormat="1" x14ac:dyDescent="0.2"/>
    <row r="12198" s="16" customFormat="1" x14ac:dyDescent="0.2"/>
    <row r="12199" s="16" customFormat="1" x14ac:dyDescent="0.2"/>
    <row r="12200" s="16" customFormat="1" x14ac:dyDescent="0.2"/>
    <row r="12201" s="16" customFormat="1" x14ac:dyDescent="0.2"/>
    <row r="12202" s="16" customFormat="1" x14ac:dyDescent="0.2"/>
    <row r="12203" s="16" customFormat="1" x14ac:dyDescent="0.2"/>
    <row r="12204" s="16" customFormat="1" x14ac:dyDescent="0.2"/>
    <row r="12205" s="16" customFormat="1" x14ac:dyDescent="0.2"/>
    <row r="12206" s="16" customFormat="1" x14ac:dyDescent="0.2"/>
    <row r="12207" s="16" customFormat="1" x14ac:dyDescent="0.2"/>
    <row r="12208" s="16" customFormat="1" x14ac:dyDescent="0.2"/>
    <row r="12209" s="16" customFormat="1" x14ac:dyDescent="0.2"/>
    <row r="12210" s="16" customFormat="1" x14ac:dyDescent="0.2"/>
    <row r="12211" s="16" customFormat="1" x14ac:dyDescent="0.2"/>
    <row r="12212" s="16" customFormat="1" x14ac:dyDescent="0.2"/>
    <row r="12213" s="16" customFormat="1" x14ac:dyDescent="0.2"/>
    <row r="12214" s="16" customFormat="1" x14ac:dyDescent="0.2"/>
    <row r="12215" s="16" customFormat="1" x14ac:dyDescent="0.2"/>
    <row r="12216" s="16" customFormat="1" x14ac:dyDescent="0.2"/>
    <row r="12217" s="16" customFormat="1" x14ac:dyDescent="0.2"/>
    <row r="12218" s="16" customFormat="1" x14ac:dyDescent="0.2"/>
    <row r="12219" s="16" customFormat="1" x14ac:dyDescent="0.2"/>
    <row r="12220" s="16" customFormat="1" x14ac:dyDescent="0.2"/>
    <row r="12221" s="16" customFormat="1" x14ac:dyDescent="0.2"/>
    <row r="12222" s="16" customFormat="1" x14ac:dyDescent="0.2"/>
    <row r="12223" s="16" customFormat="1" x14ac:dyDescent="0.2"/>
    <row r="12224" s="16" customFormat="1" x14ac:dyDescent="0.2"/>
    <row r="12225" s="16" customFormat="1" x14ac:dyDescent="0.2"/>
    <row r="12226" s="16" customFormat="1" x14ac:dyDescent="0.2"/>
    <row r="12227" s="16" customFormat="1" x14ac:dyDescent="0.2"/>
    <row r="12228" s="16" customFormat="1" x14ac:dyDescent="0.2"/>
    <row r="12229" s="16" customFormat="1" x14ac:dyDescent="0.2"/>
    <row r="12230" s="16" customFormat="1" x14ac:dyDescent="0.2"/>
    <row r="12231" s="16" customFormat="1" x14ac:dyDescent="0.2"/>
    <row r="12232" s="16" customFormat="1" x14ac:dyDescent="0.2"/>
    <row r="12233" s="16" customFormat="1" x14ac:dyDescent="0.2"/>
    <row r="12234" s="16" customFormat="1" x14ac:dyDescent="0.2"/>
    <row r="12235" s="16" customFormat="1" x14ac:dyDescent="0.2"/>
    <row r="12236" s="16" customFormat="1" x14ac:dyDescent="0.2"/>
    <row r="12237" s="16" customFormat="1" x14ac:dyDescent="0.2"/>
    <row r="12238" s="16" customFormat="1" x14ac:dyDescent="0.2"/>
    <row r="12239" s="16" customFormat="1" x14ac:dyDescent="0.2"/>
    <row r="12240" s="16" customFormat="1" x14ac:dyDescent="0.2"/>
    <row r="12241" s="16" customFormat="1" x14ac:dyDescent="0.2"/>
    <row r="12242" s="16" customFormat="1" x14ac:dyDescent="0.2"/>
    <row r="12243" s="16" customFormat="1" x14ac:dyDescent="0.2"/>
    <row r="12244" s="16" customFormat="1" x14ac:dyDescent="0.2"/>
    <row r="12245" s="16" customFormat="1" x14ac:dyDescent="0.2"/>
    <row r="12246" s="16" customFormat="1" x14ac:dyDescent="0.2"/>
    <row r="12247" s="16" customFormat="1" x14ac:dyDescent="0.2"/>
    <row r="12248" s="16" customFormat="1" x14ac:dyDescent="0.2"/>
    <row r="12249" s="16" customFormat="1" x14ac:dyDescent="0.2"/>
    <row r="12250" s="16" customFormat="1" x14ac:dyDescent="0.2"/>
    <row r="12251" s="16" customFormat="1" x14ac:dyDescent="0.2"/>
    <row r="12252" s="16" customFormat="1" x14ac:dyDescent="0.2"/>
    <row r="12253" s="16" customFormat="1" x14ac:dyDescent="0.2"/>
    <row r="12254" s="16" customFormat="1" x14ac:dyDescent="0.2"/>
    <row r="12255" s="16" customFormat="1" x14ac:dyDescent="0.2"/>
    <row r="12256" s="16" customFormat="1" x14ac:dyDescent="0.2"/>
    <row r="12257" s="16" customFormat="1" x14ac:dyDescent="0.2"/>
    <row r="12258" s="16" customFormat="1" x14ac:dyDescent="0.2"/>
    <row r="12259" s="16" customFormat="1" x14ac:dyDescent="0.2"/>
    <row r="12260" s="16" customFormat="1" x14ac:dyDescent="0.2"/>
    <row r="12261" s="16" customFormat="1" x14ac:dyDescent="0.2"/>
    <row r="12262" s="16" customFormat="1" x14ac:dyDescent="0.2"/>
    <row r="12263" s="16" customFormat="1" x14ac:dyDescent="0.2"/>
    <row r="12264" s="16" customFormat="1" x14ac:dyDescent="0.2"/>
    <row r="12265" s="16" customFormat="1" x14ac:dyDescent="0.2"/>
    <row r="12266" s="16" customFormat="1" x14ac:dyDescent="0.2"/>
    <row r="12267" s="16" customFormat="1" x14ac:dyDescent="0.2"/>
    <row r="12268" s="16" customFormat="1" x14ac:dyDescent="0.2"/>
    <row r="12269" s="16" customFormat="1" x14ac:dyDescent="0.2"/>
    <row r="12270" s="16" customFormat="1" x14ac:dyDescent="0.2"/>
    <row r="12271" s="16" customFormat="1" x14ac:dyDescent="0.2"/>
    <row r="12272" s="16" customFormat="1" x14ac:dyDescent="0.2"/>
    <row r="12273" s="16" customFormat="1" x14ac:dyDescent="0.2"/>
    <row r="12274" s="16" customFormat="1" x14ac:dyDescent="0.2"/>
    <row r="12275" s="16" customFormat="1" x14ac:dyDescent="0.2"/>
    <row r="12276" s="16" customFormat="1" x14ac:dyDescent="0.2"/>
    <row r="12277" s="16" customFormat="1" x14ac:dyDescent="0.2"/>
    <row r="12278" s="16" customFormat="1" x14ac:dyDescent="0.2"/>
    <row r="12279" s="16" customFormat="1" x14ac:dyDescent="0.2"/>
    <row r="12280" s="16" customFormat="1" x14ac:dyDescent="0.2"/>
    <row r="12281" s="16" customFormat="1" x14ac:dyDescent="0.2"/>
    <row r="12282" s="16" customFormat="1" x14ac:dyDescent="0.2"/>
    <row r="12283" s="16" customFormat="1" x14ac:dyDescent="0.2"/>
    <row r="12284" s="16" customFormat="1" x14ac:dyDescent="0.2"/>
    <row r="12285" s="16" customFormat="1" x14ac:dyDescent="0.2"/>
    <row r="12286" s="16" customFormat="1" x14ac:dyDescent="0.2"/>
    <row r="12287" s="16" customFormat="1" x14ac:dyDescent="0.2"/>
    <row r="12288" s="16" customFormat="1" x14ac:dyDescent="0.2"/>
    <row r="12289" s="16" customFormat="1" x14ac:dyDescent="0.2"/>
    <row r="12290" s="16" customFormat="1" x14ac:dyDescent="0.2"/>
    <row r="12291" s="16" customFormat="1" x14ac:dyDescent="0.2"/>
    <row r="12292" s="16" customFormat="1" x14ac:dyDescent="0.2"/>
    <row r="12293" s="16" customFormat="1" x14ac:dyDescent="0.2"/>
    <row r="12294" s="16" customFormat="1" x14ac:dyDescent="0.2"/>
    <row r="12295" s="16" customFormat="1" x14ac:dyDescent="0.2"/>
    <row r="12296" s="16" customFormat="1" x14ac:dyDescent="0.2"/>
    <row r="12297" s="16" customFormat="1" x14ac:dyDescent="0.2"/>
    <row r="12298" s="16" customFormat="1" x14ac:dyDescent="0.2"/>
    <row r="12299" s="16" customFormat="1" x14ac:dyDescent="0.2"/>
    <row r="12300" s="16" customFormat="1" x14ac:dyDescent="0.2"/>
    <row r="12301" s="16" customFormat="1" x14ac:dyDescent="0.2"/>
    <row r="12302" s="16" customFormat="1" x14ac:dyDescent="0.2"/>
    <row r="12303" s="16" customFormat="1" x14ac:dyDescent="0.2"/>
    <row r="12304" s="16" customFormat="1" x14ac:dyDescent="0.2"/>
    <row r="12305" s="16" customFormat="1" x14ac:dyDescent="0.2"/>
    <row r="12306" s="16" customFormat="1" x14ac:dyDescent="0.2"/>
    <row r="12307" s="16" customFormat="1" x14ac:dyDescent="0.2"/>
    <row r="12308" s="16" customFormat="1" x14ac:dyDescent="0.2"/>
    <row r="12309" s="16" customFormat="1" x14ac:dyDescent="0.2"/>
    <row r="12310" s="16" customFormat="1" x14ac:dyDescent="0.2"/>
    <row r="12311" s="16" customFormat="1" x14ac:dyDescent="0.2"/>
    <row r="12312" s="16" customFormat="1" x14ac:dyDescent="0.2"/>
    <row r="12313" s="16" customFormat="1" x14ac:dyDescent="0.2"/>
    <row r="12314" s="16" customFormat="1" x14ac:dyDescent="0.2"/>
    <row r="12315" s="16" customFormat="1" x14ac:dyDescent="0.2"/>
    <row r="12316" s="16" customFormat="1" x14ac:dyDescent="0.2"/>
    <row r="12317" s="16" customFormat="1" x14ac:dyDescent="0.2"/>
    <row r="12318" s="16" customFormat="1" x14ac:dyDescent="0.2"/>
    <row r="12319" s="16" customFormat="1" x14ac:dyDescent="0.2"/>
    <row r="12320" s="16" customFormat="1" x14ac:dyDescent="0.2"/>
    <row r="12321" s="16" customFormat="1" x14ac:dyDescent="0.2"/>
    <row r="12322" s="16" customFormat="1" x14ac:dyDescent="0.2"/>
    <row r="12323" s="16" customFormat="1" x14ac:dyDescent="0.2"/>
    <row r="12324" s="16" customFormat="1" x14ac:dyDescent="0.2"/>
    <row r="12325" s="16" customFormat="1" x14ac:dyDescent="0.2"/>
    <row r="12326" s="16" customFormat="1" x14ac:dyDescent="0.2"/>
    <row r="12327" s="16" customFormat="1" x14ac:dyDescent="0.2"/>
    <row r="12328" s="16" customFormat="1" x14ac:dyDescent="0.2"/>
    <row r="12329" s="16" customFormat="1" x14ac:dyDescent="0.2"/>
    <row r="12330" s="16" customFormat="1" x14ac:dyDescent="0.2"/>
    <row r="12331" s="16" customFormat="1" x14ac:dyDescent="0.2"/>
    <row r="12332" s="16" customFormat="1" x14ac:dyDescent="0.2"/>
    <row r="12333" s="16" customFormat="1" x14ac:dyDescent="0.2"/>
    <row r="12334" s="16" customFormat="1" x14ac:dyDescent="0.2"/>
    <row r="12335" s="16" customFormat="1" x14ac:dyDescent="0.2"/>
    <row r="12336" s="16" customFormat="1" x14ac:dyDescent="0.2"/>
    <row r="12337" s="16" customFormat="1" x14ac:dyDescent="0.2"/>
    <row r="12338" s="16" customFormat="1" x14ac:dyDescent="0.2"/>
    <row r="12339" s="16" customFormat="1" x14ac:dyDescent="0.2"/>
    <row r="12340" s="16" customFormat="1" x14ac:dyDescent="0.2"/>
    <row r="12341" s="16" customFormat="1" x14ac:dyDescent="0.2"/>
    <row r="12342" s="16" customFormat="1" x14ac:dyDescent="0.2"/>
    <row r="12343" s="16" customFormat="1" x14ac:dyDescent="0.2"/>
    <row r="12344" s="16" customFormat="1" x14ac:dyDescent="0.2"/>
    <row r="12345" s="16" customFormat="1" x14ac:dyDescent="0.2"/>
    <row r="12346" s="16" customFormat="1" x14ac:dyDescent="0.2"/>
    <row r="12347" s="16" customFormat="1" x14ac:dyDescent="0.2"/>
    <row r="12348" s="16" customFormat="1" x14ac:dyDescent="0.2"/>
    <row r="12349" s="16" customFormat="1" x14ac:dyDescent="0.2"/>
    <row r="12350" s="16" customFormat="1" x14ac:dyDescent="0.2"/>
    <row r="12351" s="16" customFormat="1" x14ac:dyDescent="0.2"/>
    <row r="12352" s="16" customFormat="1" x14ac:dyDescent="0.2"/>
    <row r="12353" s="16" customFormat="1" x14ac:dyDescent="0.2"/>
    <row r="12354" s="16" customFormat="1" x14ac:dyDescent="0.2"/>
    <row r="12355" s="16" customFormat="1" x14ac:dyDescent="0.2"/>
    <row r="12356" s="16" customFormat="1" x14ac:dyDescent="0.2"/>
    <row r="12357" s="16" customFormat="1" x14ac:dyDescent="0.2"/>
    <row r="12358" s="16" customFormat="1" x14ac:dyDescent="0.2"/>
    <row r="12359" s="16" customFormat="1" x14ac:dyDescent="0.2"/>
    <row r="12360" s="16" customFormat="1" x14ac:dyDescent="0.2"/>
    <row r="12361" s="16" customFormat="1" x14ac:dyDescent="0.2"/>
    <row r="12362" s="16" customFormat="1" x14ac:dyDescent="0.2"/>
    <row r="12363" s="16" customFormat="1" x14ac:dyDescent="0.2"/>
    <row r="12364" s="16" customFormat="1" x14ac:dyDescent="0.2"/>
    <row r="12365" s="16" customFormat="1" x14ac:dyDescent="0.2"/>
    <row r="12366" s="16" customFormat="1" x14ac:dyDescent="0.2"/>
    <row r="12367" s="16" customFormat="1" x14ac:dyDescent="0.2"/>
    <row r="12368" s="16" customFormat="1" x14ac:dyDescent="0.2"/>
    <row r="12369" s="16" customFormat="1" x14ac:dyDescent="0.2"/>
    <row r="12370" s="16" customFormat="1" x14ac:dyDescent="0.2"/>
    <row r="12371" s="16" customFormat="1" x14ac:dyDescent="0.2"/>
    <row r="12372" s="16" customFormat="1" x14ac:dyDescent="0.2"/>
    <row r="12373" s="16" customFormat="1" x14ac:dyDescent="0.2"/>
    <row r="12374" s="16" customFormat="1" x14ac:dyDescent="0.2"/>
    <row r="12375" s="16" customFormat="1" x14ac:dyDescent="0.2"/>
    <row r="12376" s="16" customFormat="1" x14ac:dyDescent="0.2"/>
    <row r="12377" s="16" customFormat="1" x14ac:dyDescent="0.2"/>
    <row r="12378" s="16" customFormat="1" x14ac:dyDescent="0.2"/>
    <row r="12379" s="16" customFormat="1" x14ac:dyDescent="0.2"/>
    <row r="12380" s="16" customFormat="1" x14ac:dyDescent="0.2"/>
    <row r="12381" s="16" customFormat="1" x14ac:dyDescent="0.2"/>
    <row r="12382" s="16" customFormat="1" x14ac:dyDescent="0.2"/>
    <row r="12383" s="16" customFormat="1" x14ac:dyDescent="0.2"/>
    <row r="12384" s="16" customFormat="1" x14ac:dyDescent="0.2"/>
    <row r="12385" s="16" customFormat="1" x14ac:dyDescent="0.2"/>
    <row r="12386" s="16" customFormat="1" x14ac:dyDescent="0.2"/>
    <row r="12387" s="16" customFormat="1" x14ac:dyDescent="0.2"/>
    <row r="12388" s="16" customFormat="1" x14ac:dyDescent="0.2"/>
    <row r="12389" s="16" customFormat="1" x14ac:dyDescent="0.2"/>
    <row r="12390" s="16" customFormat="1" x14ac:dyDescent="0.2"/>
    <row r="12391" s="16" customFormat="1" x14ac:dyDescent="0.2"/>
    <row r="12392" s="16" customFormat="1" x14ac:dyDescent="0.2"/>
    <row r="12393" s="16" customFormat="1" x14ac:dyDescent="0.2"/>
    <row r="12394" s="16" customFormat="1" x14ac:dyDescent="0.2"/>
    <row r="12395" s="16" customFormat="1" x14ac:dyDescent="0.2"/>
    <row r="12396" s="16" customFormat="1" x14ac:dyDescent="0.2"/>
    <row r="12397" s="16" customFormat="1" x14ac:dyDescent="0.2"/>
    <row r="12398" s="16" customFormat="1" x14ac:dyDescent="0.2"/>
    <row r="12399" s="16" customFormat="1" x14ac:dyDescent="0.2"/>
    <row r="12400" s="16" customFormat="1" x14ac:dyDescent="0.2"/>
    <row r="12401" s="16" customFormat="1" x14ac:dyDescent="0.2"/>
    <row r="12402" s="16" customFormat="1" x14ac:dyDescent="0.2"/>
    <row r="12403" s="16" customFormat="1" x14ac:dyDescent="0.2"/>
    <row r="12404" s="16" customFormat="1" x14ac:dyDescent="0.2"/>
    <row r="12405" s="16" customFormat="1" x14ac:dyDescent="0.2"/>
    <row r="12406" s="16" customFormat="1" x14ac:dyDescent="0.2"/>
    <row r="12407" s="16" customFormat="1" x14ac:dyDescent="0.2"/>
    <row r="12408" s="16" customFormat="1" x14ac:dyDescent="0.2"/>
    <row r="12409" s="16" customFormat="1" x14ac:dyDescent="0.2"/>
    <row r="12410" s="16" customFormat="1" x14ac:dyDescent="0.2"/>
    <row r="12411" s="16" customFormat="1" x14ac:dyDescent="0.2"/>
    <row r="12412" s="16" customFormat="1" x14ac:dyDescent="0.2"/>
    <row r="12413" s="16" customFormat="1" x14ac:dyDescent="0.2"/>
    <row r="12414" s="16" customFormat="1" x14ac:dyDescent="0.2"/>
    <row r="12415" s="16" customFormat="1" x14ac:dyDescent="0.2"/>
    <row r="12416" s="16" customFormat="1" x14ac:dyDescent="0.2"/>
    <row r="12417" s="16" customFormat="1" x14ac:dyDescent="0.2"/>
    <row r="12418" s="16" customFormat="1" x14ac:dyDescent="0.2"/>
    <row r="12419" s="16" customFormat="1" x14ac:dyDescent="0.2"/>
    <row r="12420" s="16" customFormat="1" x14ac:dyDescent="0.2"/>
    <row r="12421" s="16" customFormat="1" x14ac:dyDescent="0.2"/>
    <row r="12422" s="16" customFormat="1" x14ac:dyDescent="0.2"/>
    <row r="12423" s="16" customFormat="1" x14ac:dyDescent="0.2"/>
    <row r="12424" s="16" customFormat="1" x14ac:dyDescent="0.2"/>
    <row r="12425" s="16" customFormat="1" x14ac:dyDescent="0.2"/>
    <row r="12426" s="16" customFormat="1" x14ac:dyDescent="0.2"/>
    <row r="12427" s="16" customFormat="1" x14ac:dyDescent="0.2"/>
    <row r="12428" s="16" customFormat="1" x14ac:dyDescent="0.2"/>
    <row r="12429" s="16" customFormat="1" x14ac:dyDescent="0.2"/>
    <row r="12430" s="16" customFormat="1" x14ac:dyDescent="0.2"/>
    <row r="12431" s="16" customFormat="1" x14ac:dyDescent="0.2"/>
    <row r="12432" s="16" customFormat="1" x14ac:dyDescent="0.2"/>
    <row r="12433" s="16" customFormat="1" x14ac:dyDescent="0.2"/>
    <row r="12434" s="16" customFormat="1" x14ac:dyDescent="0.2"/>
    <row r="12435" s="16" customFormat="1" x14ac:dyDescent="0.2"/>
    <row r="12436" s="16" customFormat="1" x14ac:dyDescent="0.2"/>
    <row r="12437" s="16" customFormat="1" x14ac:dyDescent="0.2"/>
    <row r="12438" s="16" customFormat="1" x14ac:dyDescent="0.2"/>
    <row r="12439" s="16" customFormat="1" x14ac:dyDescent="0.2"/>
    <row r="12440" s="16" customFormat="1" x14ac:dyDescent="0.2"/>
    <row r="12441" s="16" customFormat="1" x14ac:dyDescent="0.2"/>
    <row r="12442" s="16" customFormat="1" x14ac:dyDescent="0.2"/>
    <row r="12443" s="16" customFormat="1" x14ac:dyDescent="0.2"/>
    <row r="12444" s="16" customFormat="1" x14ac:dyDescent="0.2"/>
    <row r="12445" s="16" customFormat="1" x14ac:dyDescent="0.2"/>
    <row r="12446" s="16" customFormat="1" x14ac:dyDescent="0.2"/>
    <row r="12447" s="16" customFormat="1" x14ac:dyDescent="0.2"/>
    <row r="12448" s="16" customFormat="1" x14ac:dyDescent="0.2"/>
    <row r="12449" s="16" customFormat="1" x14ac:dyDescent="0.2"/>
    <row r="12450" s="16" customFormat="1" x14ac:dyDescent="0.2"/>
    <row r="12451" s="16" customFormat="1" x14ac:dyDescent="0.2"/>
    <row r="12452" s="16" customFormat="1" x14ac:dyDescent="0.2"/>
    <row r="12453" s="16" customFormat="1" x14ac:dyDescent="0.2"/>
    <row r="12454" s="16" customFormat="1" x14ac:dyDescent="0.2"/>
    <row r="12455" s="16" customFormat="1" x14ac:dyDescent="0.2"/>
    <row r="12456" s="16" customFormat="1" x14ac:dyDescent="0.2"/>
    <row r="12457" s="16" customFormat="1" x14ac:dyDescent="0.2"/>
    <row r="12458" s="16" customFormat="1" x14ac:dyDescent="0.2"/>
    <row r="12459" s="16" customFormat="1" x14ac:dyDescent="0.2"/>
    <row r="12460" s="16" customFormat="1" x14ac:dyDescent="0.2"/>
    <row r="12461" s="16" customFormat="1" x14ac:dyDescent="0.2"/>
    <row r="12462" s="16" customFormat="1" x14ac:dyDescent="0.2"/>
    <row r="12463" s="16" customFormat="1" x14ac:dyDescent="0.2"/>
    <row r="12464" s="16" customFormat="1" x14ac:dyDescent="0.2"/>
    <row r="12465" s="16" customFormat="1" x14ac:dyDescent="0.2"/>
    <row r="12466" s="16" customFormat="1" x14ac:dyDescent="0.2"/>
    <row r="12467" s="16" customFormat="1" x14ac:dyDescent="0.2"/>
    <row r="12468" s="16" customFormat="1" x14ac:dyDescent="0.2"/>
    <row r="12469" s="16" customFormat="1" x14ac:dyDescent="0.2"/>
    <row r="12470" s="16" customFormat="1" x14ac:dyDescent="0.2"/>
    <row r="12471" s="16" customFormat="1" x14ac:dyDescent="0.2"/>
    <row r="12472" s="16" customFormat="1" x14ac:dyDescent="0.2"/>
    <row r="12473" s="16" customFormat="1" x14ac:dyDescent="0.2"/>
    <row r="12474" s="16" customFormat="1" x14ac:dyDescent="0.2"/>
    <row r="12475" s="16" customFormat="1" x14ac:dyDescent="0.2"/>
    <row r="12476" s="16" customFormat="1" x14ac:dyDescent="0.2"/>
    <row r="12477" s="16" customFormat="1" x14ac:dyDescent="0.2"/>
    <row r="12478" s="16" customFormat="1" x14ac:dyDescent="0.2"/>
    <row r="12479" s="16" customFormat="1" x14ac:dyDescent="0.2"/>
    <row r="12480" s="16" customFormat="1" x14ac:dyDescent="0.2"/>
    <row r="12481" s="16" customFormat="1" x14ac:dyDescent="0.2"/>
    <row r="12482" s="16" customFormat="1" x14ac:dyDescent="0.2"/>
    <row r="12483" s="16" customFormat="1" x14ac:dyDescent="0.2"/>
    <row r="12484" s="16" customFormat="1" x14ac:dyDescent="0.2"/>
    <row r="12485" s="16" customFormat="1" x14ac:dyDescent="0.2"/>
    <row r="12486" s="16" customFormat="1" x14ac:dyDescent="0.2"/>
    <row r="12487" s="16" customFormat="1" x14ac:dyDescent="0.2"/>
    <row r="12488" s="16" customFormat="1" x14ac:dyDescent="0.2"/>
    <row r="12489" s="16" customFormat="1" x14ac:dyDescent="0.2"/>
    <row r="12490" s="16" customFormat="1" x14ac:dyDescent="0.2"/>
    <row r="12491" s="16" customFormat="1" x14ac:dyDescent="0.2"/>
    <row r="12492" s="16" customFormat="1" x14ac:dyDescent="0.2"/>
    <row r="12493" s="16" customFormat="1" x14ac:dyDescent="0.2"/>
    <row r="12494" s="16" customFormat="1" x14ac:dyDescent="0.2"/>
    <row r="12495" s="16" customFormat="1" x14ac:dyDescent="0.2"/>
    <row r="12496" s="16" customFormat="1" x14ac:dyDescent="0.2"/>
    <row r="12497" s="16" customFormat="1" x14ac:dyDescent="0.2"/>
    <row r="12498" s="16" customFormat="1" x14ac:dyDescent="0.2"/>
    <row r="12499" s="16" customFormat="1" x14ac:dyDescent="0.2"/>
    <row r="12500" s="16" customFormat="1" x14ac:dyDescent="0.2"/>
    <row r="12501" s="16" customFormat="1" x14ac:dyDescent="0.2"/>
    <row r="12502" s="16" customFormat="1" x14ac:dyDescent="0.2"/>
    <row r="12503" s="16" customFormat="1" x14ac:dyDescent="0.2"/>
    <row r="12504" s="16" customFormat="1" x14ac:dyDescent="0.2"/>
    <row r="12505" s="16" customFormat="1" x14ac:dyDescent="0.2"/>
    <row r="12506" s="16" customFormat="1" x14ac:dyDescent="0.2"/>
    <row r="12507" s="16" customFormat="1" x14ac:dyDescent="0.2"/>
    <row r="12508" s="16" customFormat="1" x14ac:dyDescent="0.2"/>
    <row r="12509" s="16" customFormat="1" x14ac:dyDescent="0.2"/>
    <row r="12510" s="16" customFormat="1" x14ac:dyDescent="0.2"/>
    <row r="12511" s="16" customFormat="1" x14ac:dyDescent="0.2"/>
    <row r="12512" s="16" customFormat="1" x14ac:dyDescent="0.2"/>
    <row r="12513" s="16" customFormat="1" x14ac:dyDescent="0.2"/>
    <row r="12514" s="16" customFormat="1" x14ac:dyDescent="0.2"/>
    <row r="12515" s="16" customFormat="1" x14ac:dyDescent="0.2"/>
    <row r="12516" s="16" customFormat="1" x14ac:dyDescent="0.2"/>
    <row r="12517" s="16" customFormat="1" x14ac:dyDescent="0.2"/>
    <row r="12518" s="16" customFormat="1" x14ac:dyDescent="0.2"/>
    <row r="12519" s="16" customFormat="1" x14ac:dyDescent="0.2"/>
    <row r="12520" s="16" customFormat="1" x14ac:dyDescent="0.2"/>
    <row r="12521" s="16" customFormat="1" x14ac:dyDescent="0.2"/>
    <row r="12522" s="16" customFormat="1" x14ac:dyDescent="0.2"/>
    <row r="12523" s="16" customFormat="1" x14ac:dyDescent="0.2"/>
    <row r="12524" s="16" customFormat="1" x14ac:dyDescent="0.2"/>
    <row r="12525" s="16" customFormat="1" x14ac:dyDescent="0.2"/>
    <row r="12526" s="16" customFormat="1" x14ac:dyDescent="0.2"/>
    <row r="12527" s="16" customFormat="1" x14ac:dyDescent="0.2"/>
    <row r="12528" s="16" customFormat="1" x14ac:dyDescent="0.2"/>
    <row r="12529" s="16" customFormat="1" x14ac:dyDescent="0.2"/>
    <row r="12530" s="16" customFormat="1" x14ac:dyDescent="0.2"/>
    <row r="12531" s="16" customFormat="1" x14ac:dyDescent="0.2"/>
    <row r="12532" s="16" customFormat="1" x14ac:dyDescent="0.2"/>
    <row r="12533" s="16" customFormat="1" x14ac:dyDescent="0.2"/>
    <row r="12534" s="16" customFormat="1" x14ac:dyDescent="0.2"/>
    <row r="12535" s="16" customFormat="1" x14ac:dyDescent="0.2"/>
    <row r="12536" s="16" customFormat="1" x14ac:dyDescent="0.2"/>
    <row r="12537" s="16" customFormat="1" x14ac:dyDescent="0.2"/>
    <row r="12538" s="16" customFormat="1" x14ac:dyDescent="0.2"/>
    <row r="12539" s="16" customFormat="1" x14ac:dyDescent="0.2"/>
    <row r="12540" s="16" customFormat="1" x14ac:dyDescent="0.2"/>
    <row r="12541" s="16" customFormat="1" x14ac:dyDescent="0.2"/>
    <row r="12542" s="16" customFormat="1" x14ac:dyDescent="0.2"/>
    <row r="12543" s="16" customFormat="1" x14ac:dyDescent="0.2"/>
    <row r="12544" s="16" customFormat="1" x14ac:dyDescent="0.2"/>
    <row r="12545" s="16" customFormat="1" x14ac:dyDescent="0.2"/>
    <row r="12546" s="16" customFormat="1" x14ac:dyDescent="0.2"/>
    <row r="12547" s="16" customFormat="1" x14ac:dyDescent="0.2"/>
    <row r="12548" s="16" customFormat="1" x14ac:dyDescent="0.2"/>
    <row r="12549" s="16" customFormat="1" x14ac:dyDescent="0.2"/>
    <row r="12550" s="16" customFormat="1" x14ac:dyDescent="0.2"/>
    <row r="12551" s="16" customFormat="1" x14ac:dyDescent="0.2"/>
    <row r="12552" s="16" customFormat="1" x14ac:dyDescent="0.2"/>
    <row r="12553" s="16" customFormat="1" x14ac:dyDescent="0.2"/>
    <row r="12554" s="16" customFormat="1" x14ac:dyDescent="0.2"/>
    <row r="12555" s="16" customFormat="1" x14ac:dyDescent="0.2"/>
    <row r="12556" s="16" customFormat="1" x14ac:dyDescent="0.2"/>
    <row r="12557" s="16" customFormat="1" x14ac:dyDescent="0.2"/>
    <row r="12558" s="16" customFormat="1" x14ac:dyDescent="0.2"/>
    <row r="12559" s="16" customFormat="1" x14ac:dyDescent="0.2"/>
    <row r="12560" s="16" customFormat="1" x14ac:dyDescent="0.2"/>
    <row r="12561" s="16" customFormat="1" x14ac:dyDescent="0.2"/>
    <row r="12562" s="16" customFormat="1" x14ac:dyDescent="0.2"/>
    <row r="12563" s="16" customFormat="1" x14ac:dyDescent="0.2"/>
    <row r="12564" s="16" customFormat="1" x14ac:dyDescent="0.2"/>
    <row r="12565" s="16" customFormat="1" x14ac:dyDescent="0.2"/>
    <row r="12566" s="16" customFormat="1" x14ac:dyDescent="0.2"/>
    <row r="12567" s="16" customFormat="1" x14ac:dyDescent="0.2"/>
    <row r="12568" s="16" customFormat="1" x14ac:dyDescent="0.2"/>
    <row r="12569" s="16" customFormat="1" x14ac:dyDescent="0.2"/>
    <row r="12570" s="16" customFormat="1" x14ac:dyDescent="0.2"/>
    <row r="12571" s="16" customFormat="1" x14ac:dyDescent="0.2"/>
    <row r="12572" s="16" customFormat="1" x14ac:dyDescent="0.2"/>
    <row r="12573" s="16" customFormat="1" x14ac:dyDescent="0.2"/>
    <row r="12574" s="16" customFormat="1" x14ac:dyDescent="0.2"/>
    <row r="12575" s="16" customFormat="1" x14ac:dyDescent="0.2"/>
    <row r="12576" s="16" customFormat="1" x14ac:dyDescent="0.2"/>
    <row r="12577" s="16" customFormat="1" x14ac:dyDescent="0.2"/>
    <row r="12578" s="16" customFormat="1" x14ac:dyDescent="0.2"/>
    <row r="12579" s="16" customFormat="1" x14ac:dyDescent="0.2"/>
    <row r="12580" s="16" customFormat="1" x14ac:dyDescent="0.2"/>
    <row r="12581" s="16" customFormat="1" x14ac:dyDescent="0.2"/>
    <row r="12582" s="16" customFormat="1" x14ac:dyDescent="0.2"/>
    <row r="12583" s="16" customFormat="1" x14ac:dyDescent="0.2"/>
    <row r="12584" s="16" customFormat="1" x14ac:dyDescent="0.2"/>
    <row r="12585" s="16" customFormat="1" x14ac:dyDescent="0.2"/>
    <row r="12586" s="16" customFormat="1" x14ac:dyDescent="0.2"/>
    <row r="12587" s="16" customFormat="1" x14ac:dyDescent="0.2"/>
    <row r="12588" s="16" customFormat="1" x14ac:dyDescent="0.2"/>
    <row r="12589" s="16" customFormat="1" x14ac:dyDescent="0.2"/>
    <row r="12590" s="16" customFormat="1" x14ac:dyDescent="0.2"/>
    <row r="12591" s="16" customFormat="1" x14ac:dyDescent="0.2"/>
    <row r="12592" s="16" customFormat="1" x14ac:dyDescent="0.2"/>
    <row r="12593" s="16" customFormat="1" x14ac:dyDescent="0.2"/>
    <row r="12594" s="16" customFormat="1" x14ac:dyDescent="0.2"/>
    <row r="12595" s="16" customFormat="1" x14ac:dyDescent="0.2"/>
    <row r="12596" s="16" customFormat="1" x14ac:dyDescent="0.2"/>
    <row r="12597" s="16" customFormat="1" x14ac:dyDescent="0.2"/>
    <row r="12598" s="16" customFormat="1" x14ac:dyDescent="0.2"/>
    <row r="12599" s="16" customFormat="1" x14ac:dyDescent="0.2"/>
    <row r="12600" s="16" customFormat="1" x14ac:dyDescent="0.2"/>
    <row r="12601" s="16" customFormat="1" x14ac:dyDescent="0.2"/>
    <row r="12602" s="16" customFormat="1" x14ac:dyDescent="0.2"/>
    <row r="12603" s="16" customFormat="1" x14ac:dyDescent="0.2"/>
    <row r="12604" s="16" customFormat="1" x14ac:dyDescent="0.2"/>
    <row r="12605" s="16" customFormat="1" x14ac:dyDescent="0.2"/>
    <row r="12606" s="16" customFormat="1" x14ac:dyDescent="0.2"/>
    <row r="12607" s="16" customFormat="1" x14ac:dyDescent="0.2"/>
    <row r="12608" s="16" customFormat="1" x14ac:dyDescent="0.2"/>
    <row r="12609" s="16" customFormat="1" x14ac:dyDescent="0.2"/>
    <row r="12610" s="16" customFormat="1" x14ac:dyDescent="0.2"/>
    <row r="12611" s="16" customFormat="1" x14ac:dyDescent="0.2"/>
    <row r="12612" s="16" customFormat="1" x14ac:dyDescent="0.2"/>
    <row r="12613" s="16" customFormat="1" x14ac:dyDescent="0.2"/>
    <row r="12614" s="16" customFormat="1" x14ac:dyDescent="0.2"/>
    <row r="12615" s="16" customFormat="1" x14ac:dyDescent="0.2"/>
    <row r="12616" s="16" customFormat="1" x14ac:dyDescent="0.2"/>
    <row r="12617" s="16" customFormat="1" x14ac:dyDescent="0.2"/>
    <row r="12618" s="16" customFormat="1" x14ac:dyDescent="0.2"/>
    <row r="12619" s="16" customFormat="1" x14ac:dyDescent="0.2"/>
    <row r="12620" s="16" customFormat="1" x14ac:dyDescent="0.2"/>
    <row r="12621" s="16" customFormat="1" x14ac:dyDescent="0.2"/>
    <row r="12622" s="16" customFormat="1" x14ac:dyDescent="0.2"/>
    <row r="12623" s="16" customFormat="1" x14ac:dyDescent="0.2"/>
    <row r="12624" s="16" customFormat="1" x14ac:dyDescent="0.2"/>
    <row r="12625" s="16" customFormat="1" x14ac:dyDescent="0.2"/>
    <row r="12626" s="16" customFormat="1" x14ac:dyDescent="0.2"/>
    <row r="12627" s="16" customFormat="1" x14ac:dyDescent="0.2"/>
    <row r="12628" s="16" customFormat="1" x14ac:dyDescent="0.2"/>
    <row r="12629" s="16" customFormat="1" x14ac:dyDescent="0.2"/>
    <row r="12630" s="16" customFormat="1" x14ac:dyDescent="0.2"/>
    <row r="12631" s="16" customFormat="1" x14ac:dyDescent="0.2"/>
    <row r="12632" s="16" customFormat="1" x14ac:dyDescent="0.2"/>
    <row r="12633" s="16" customFormat="1" x14ac:dyDescent="0.2"/>
    <row r="12634" s="16" customFormat="1" x14ac:dyDescent="0.2"/>
    <row r="12635" s="16" customFormat="1" x14ac:dyDescent="0.2"/>
    <row r="12636" s="16" customFormat="1" x14ac:dyDescent="0.2"/>
    <row r="12637" s="16" customFormat="1" x14ac:dyDescent="0.2"/>
    <row r="12638" s="16" customFormat="1" x14ac:dyDescent="0.2"/>
    <row r="12639" s="16" customFormat="1" x14ac:dyDescent="0.2"/>
    <row r="12640" s="16" customFormat="1" x14ac:dyDescent="0.2"/>
    <row r="12641" s="16" customFormat="1" x14ac:dyDescent="0.2"/>
    <row r="12642" s="16" customFormat="1" x14ac:dyDescent="0.2"/>
    <row r="12643" s="16" customFormat="1" x14ac:dyDescent="0.2"/>
    <row r="12644" s="16" customFormat="1" x14ac:dyDescent="0.2"/>
    <row r="12645" s="16" customFormat="1" x14ac:dyDescent="0.2"/>
    <row r="12646" s="16" customFormat="1" x14ac:dyDescent="0.2"/>
    <row r="12647" s="16" customFormat="1" x14ac:dyDescent="0.2"/>
    <row r="12648" s="16" customFormat="1" x14ac:dyDescent="0.2"/>
    <row r="12649" s="16" customFormat="1" x14ac:dyDescent="0.2"/>
    <row r="12650" s="16" customFormat="1" x14ac:dyDescent="0.2"/>
    <row r="12651" s="16" customFormat="1" x14ac:dyDescent="0.2"/>
    <row r="12652" s="16" customFormat="1" x14ac:dyDescent="0.2"/>
    <row r="12653" s="16" customFormat="1" x14ac:dyDescent="0.2"/>
    <row r="12654" s="16" customFormat="1" x14ac:dyDescent="0.2"/>
    <row r="12655" s="16" customFormat="1" x14ac:dyDescent="0.2"/>
    <row r="12656" s="16" customFormat="1" x14ac:dyDescent="0.2"/>
    <row r="12657" s="16" customFormat="1" x14ac:dyDescent="0.2"/>
    <row r="12658" s="16" customFormat="1" x14ac:dyDescent="0.2"/>
    <row r="12659" s="16" customFormat="1" x14ac:dyDescent="0.2"/>
    <row r="12660" s="16" customFormat="1" x14ac:dyDescent="0.2"/>
    <row r="12661" s="16" customFormat="1" x14ac:dyDescent="0.2"/>
    <row r="12662" s="16" customFormat="1" x14ac:dyDescent="0.2"/>
    <row r="12663" s="16" customFormat="1" x14ac:dyDescent="0.2"/>
    <row r="12664" s="16" customFormat="1" x14ac:dyDescent="0.2"/>
    <row r="12665" s="16" customFormat="1" x14ac:dyDescent="0.2"/>
    <row r="12666" s="16" customFormat="1" x14ac:dyDescent="0.2"/>
    <row r="12667" s="16" customFormat="1" x14ac:dyDescent="0.2"/>
    <row r="12668" s="16" customFormat="1" x14ac:dyDescent="0.2"/>
    <row r="12669" s="16" customFormat="1" x14ac:dyDescent="0.2"/>
    <row r="12670" s="16" customFormat="1" x14ac:dyDescent="0.2"/>
    <row r="12671" s="16" customFormat="1" x14ac:dyDescent="0.2"/>
    <row r="12672" s="16" customFormat="1" x14ac:dyDescent="0.2"/>
    <row r="12673" s="16" customFormat="1" x14ac:dyDescent="0.2"/>
    <row r="12674" s="16" customFormat="1" x14ac:dyDescent="0.2"/>
    <row r="12675" s="16" customFormat="1" x14ac:dyDescent="0.2"/>
    <row r="12676" s="16" customFormat="1" x14ac:dyDescent="0.2"/>
    <row r="12677" s="16" customFormat="1" x14ac:dyDescent="0.2"/>
    <row r="12678" s="16" customFormat="1" x14ac:dyDescent="0.2"/>
    <row r="12679" s="16" customFormat="1" x14ac:dyDescent="0.2"/>
    <row r="12680" s="16" customFormat="1" x14ac:dyDescent="0.2"/>
    <row r="12681" s="16" customFormat="1" x14ac:dyDescent="0.2"/>
    <row r="12682" s="16" customFormat="1" x14ac:dyDescent="0.2"/>
    <row r="12683" s="16" customFormat="1" x14ac:dyDescent="0.2"/>
    <row r="12684" s="16" customFormat="1" x14ac:dyDescent="0.2"/>
    <row r="12685" s="16" customFormat="1" x14ac:dyDescent="0.2"/>
    <row r="12686" s="16" customFormat="1" x14ac:dyDescent="0.2"/>
    <row r="12687" s="16" customFormat="1" x14ac:dyDescent="0.2"/>
    <row r="12688" s="16" customFormat="1" x14ac:dyDescent="0.2"/>
    <row r="12689" s="16" customFormat="1" x14ac:dyDescent="0.2"/>
    <row r="12690" s="16" customFormat="1" x14ac:dyDescent="0.2"/>
    <row r="12691" s="16" customFormat="1" x14ac:dyDescent="0.2"/>
    <row r="12692" s="16" customFormat="1" x14ac:dyDescent="0.2"/>
    <row r="12693" s="16" customFormat="1" x14ac:dyDescent="0.2"/>
    <row r="12694" s="16" customFormat="1" x14ac:dyDescent="0.2"/>
    <row r="12695" s="16" customFormat="1" x14ac:dyDescent="0.2"/>
    <row r="12696" s="16" customFormat="1" x14ac:dyDescent="0.2"/>
    <row r="12697" s="16" customFormat="1" x14ac:dyDescent="0.2"/>
    <row r="12698" s="16" customFormat="1" x14ac:dyDescent="0.2"/>
    <row r="12699" s="16" customFormat="1" x14ac:dyDescent="0.2"/>
    <row r="12700" s="16" customFormat="1" x14ac:dyDescent="0.2"/>
    <row r="12701" s="16" customFormat="1" x14ac:dyDescent="0.2"/>
    <row r="12702" s="16" customFormat="1" x14ac:dyDescent="0.2"/>
    <row r="12703" s="16" customFormat="1" x14ac:dyDescent="0.2"/>
    <row r="12704" s="16" customFormat="1" x14ac:dyDescent="0.2"/>
    <row r="12705" s="16" customFormat="1" x14ac:dyDescent="0.2"/>
    <row r="12706" s="16" customFormat="1" x14ac:dyDescent="0.2"/>
    <row r="12707" s="16" customFormat="1" x14ac:dyDescent="0.2"/>
    <row r="12708" s="16" customFormat="1" x14ac:dyDescent="0.2"/>
    <row r="12709" s="16" customFormat="1" x14ac:dyDescent="0.2"/>
    <row r="12710" s="16" customFormat="1" x14ac:dyDescent="0.2"/>
    <row r="12711" s="16" customFormat="1" x14ac:dyDescent="0.2"/>
    <row r="12712" s="16" customFormat="1" x14ac:dyDescent="0.2"/>
    <row r="12713" s="16" customFormat="1" x14ac:dyDescent="0.2"/>
    <row r="12714" s="16" customFormat="1" x14ac:dyDescent="0.2"/>
    <row r="12715" s="16" customFormat="1" x14ac:dyDescent="0.2"/>
    <row r="12716" s="16" customFormat="1" x14ac:dyDescent="0.2"/>
    <row r="12717" s="16" customFormat="1" x14ac:dyDescent="0.2"/>
    <row r="12718" s="16" customFormat="1" x14ac:dyDescent="0.2"/>
    <row r="12719" s="16" customFormat="1" x14ac:dyDescent="0.2"/>
    <row r="12720" s="16" customFormat="1" x14ac:dyDescent="0.2"/>
    <row r="12721" s="16" customFormat="1" x14ac:dyDescent="0.2"/>
    <row r="12722" s="16" customFormat="1" x14ac:dyDescent="0.2"/>
    <row r="12723" s="16" customFormat="1" x14ac:dyDescent="0.2"/>
    <row r="12724" s="16" customFormat="1" x14ac:dyDescent="0.2"/>
    <row r="12725" s="16" customFormat="1" x14ac:dyDescent="0.2"/>
    <row r="12726" s="16" customFormat="1" x14ac:dyDescent="0.2"/>
    <row r="12727" s="16" customFormat="1" x14ac:dyDescent="0.2"/>
    <row r="12728" s="16" customFormat="1" x14ac:dyDescent="0.2"/>
    <row r="12729" s="16" customFormat="1" x14ac:dyDescent="0.2"/>
    <row r="12730" s="16" customFormat="1" x14ac:dyDescent="0.2"/>
    <row r="12731" s="16" customFormat="1" x14ac:dyDescent="0.2"/>
    <row r="12732" s="16" customFormat="1" x14ac:dyDescent="0.2"/>
    <row r="12733" s="16" customFormat="1" x14ac:dyDescent="0.2"/>
    <row r="12734" s="16" customFormat="1" x14ac:dyDescent="0.2"/>
    <row r="12735" s="16" customFormat="1" x14ac:dyDescent="0.2"/>
    <row r="12736" s="16" customFormat="1" x14ac:dyDescent="0.2"/>
    <row r="12737" s="16" customFormat="1" x14ac:dyDescent="0.2"/>
    <row r="12738" s="16" customFormat="1" x14ac:dyDescent="0.2"/>
    <row r="12739" s="16" customFormat="1" x14ac:dyDescent="0.2"/>
    <row r="12740" s="16" customFormat="1" x14ac:dyDescent="0.2"/>
    <row r="12741" s="16" customFormat="1" x14ac:dyDescent="0.2"/>
    <row r="12742" s="16" customFormat="1" x14ac:dyDescent="0.2"/>
    <row r="12743" s="16" customFormat="1" x14ac:dyDescent="0.2"/>
    <row r="12744" s="16" customFormat="1" x14ac:dyDescent="0.2"/>
    <row r="12745" s="16" customFormat="1" x14ac:dyDescent="0.2"/>
    <row r="12746" s="16" customFormat="1" x14ac:dyDescent="0.2"/>
    <row r="12747" s="16" customFormat="1" x14ac:dyDescent="0.2"/>
    <row r="12748" s="16" customFormat="1" x14ac:dyDescent="0.2"/>
    <row r="12749" s="16" customFormat="1" x14ac:dyDescent="0.2"/>
    <row r="12750" s="16" customFormat="1" x14ac:dyDescent="0.2"/>
    <row r="12751" s="16" customFormat="1" x14ac:dyDescent="0.2"/>
    <row r="12752" s="16" customFormat="1" x14ac:dyDescent="0.2"/>
    <row r="12753" s="16" customFormat="1" x14ac:dyDescent="0.2"/>
    <row r="12754" s="16" customFormat="1" x14ac:dyDescent="0.2"/>
    <row r="12755" s="16" customFormat="1" x14ac:dyDescent="0.2"/>
    <row r="12756" s="16" customFormat="1" x14ac:dyDescent="0.2"/>
    <row r="12757" s="16" customFormat="1" x14ac:dyDescent="0.2"/>
    <row r="12758" s="16" customFormat="1" x14ac:dyDescent="0.2"/>
    <row r="12759" s="16" customFormat="1" x14ac:dyDescent="0.2"/>
    <row r="12760" s="16" customFormat="1" x14ac:dyDescent="0.2"/>
    <row r="12761" s="16" customFormat="1" x14ac:dyDescent="0.2"/>
    <row r="12762" s="16" customFormat="1" x14ac:dyDescent="0.2"/>
    <row r="12763" s="16" customFormat="1" x14ac:dyDescent="0.2"/>
    <row r="12764" s="16" customFormat="1" x14ac:dyDescent="0.2"/>
    <row r="12765" s="16" customFormat="1" x14ac:dyDescent="0.2"/>
    <row r="12766" s="16" customFormat="1" x14ac:dyDescent="0.2"/>
    <row r="12767" s="16" customFormat="1" x14ac:dyDescent="0.2"/>
    <row r="12768" s="16" customFormat="1" x14ac:dyDescent="0.2"/>
    <row r="12769" s="16" customFormat="1" x14ac:dyDescent="0.2"/>
    <row r="12770" s="16" customFormat="1" x14ac:dyDescent="0.2"/>
    <row r="12771" s="16" customFormat="1" x14ac:dyDescent="0.2"/>
    <row r="12772" s="16" customFormat="1" x14ac:dyDescent="0.2"/>
    <row r="12773" s="16" customFormat="1" x14ac:dyDescent="0.2"/>
    <row r="12774" s="16" customFormat="1" x14ac:dyDescent="0.2"/>
    <row r="12775" s="16" customFormat="1" x14ac:dyDescent="0.2"/>
    <row r="12776" s="16" customFormat="1" x14ac:dyDescent="0.2"/>
    <row r="12777" s="16" customFormat="1" x14ac:dyDescent="0.2"/>
    <row r="12778" s="16" customFormat="1" x14ac:dyDescent="0.2"/>
    <row r="12779" s="16" customFormat="1" x14ac:dyDescent="0.2"/>
    <row r="12780" s="16" customFormat="1" x14ac:dyDescent="0.2"/>
    <row r="12781" s="16" customFormat="1" x14ac:dyDescent="0.2"/>
    <row r="12782" s="16" customFormat="1" x14ac:dyDescent="0.2"/>
    <row r="12783" s="16" customFormat="1" x14ac:dyDescent="0.2"/>
    <row r="12784" s="16" customFormat="1" x14ac:dyDescent="0.2"/>
    <row r="12785" s="16" customFormat="1" x14ac:dyDescent="0.2"/>
    <row r="12786" s="16" customFormat="1" x14ac:dyDescent="0.2"/>
    <row r="12787" s="16" customFormat="1" x14ac:dyDescent="0.2"/>
    <row r="12788" s="16" customFormat="1" x14ac:dyDescent="0.2"/>
    <row r="12789" s="16" customFormat="1" x14ac:dyDescent="0.2"/>
    <row r="12790" s="16" customFormat="1" x14ac:dyDescent="0.2"/>
    <row r="12791" s="16" customFormat="1" x14ac:dyDescent="0.2"/>
    <row r="12792" s="16" customFormat="1" x14ac:dyDescent="0.2"/>
    <row r="12793" s="16" customFormat="1" x14ac:dyDescent="0.2"/>
    <row r="12794" s="16" customFormat="1" x14ac:dyDescent="0.2"/>
    <row r="12795" s="16" customFormat="1" x14ac:dyDescent="0.2"/>
    <row r="12796" s="16" customFormat="1" x14ac:dyDescent="0.2"/>
    <row r="12797" s="16" customFormat="1" x14ac:dyDescent="0.2"/>
    <row r="12798" s="16" customFormat="1" x14ac:dyDescent="0.2"/>
    <row r="12799" s="16" customFormat="1" x14ac:dyDescent="0.2"/>
    <row r="12800" s="16" customFormat="1" x14ac:dyDescent="0.2"/>
    <row r="12801" s="16" customFormat="1" x14ac:dyDescent="0.2"/>
    <row r="12802" s="16" customFormat="1" x14ac:dyDescent="0.2"/>
    <row r="12803" s="16" customFormat="1" x14ac:dyDescent="0.2"/>
    <row r="12804" s="16" customFormat="1" x14ac:dyDescent="0.2"/>
    <row r="12805" s="16" customFormat="1" x14ac:dyDescent="0.2"/>
    <row r="12806" s="16" customFormat="1" x14ac:dyDescent="0.2"/>
    <row r="12807" s="16" customFormat="1" x14ac:dyDescent="0.2"/>
    <row r="12808" s="16" customFormat="1" x14ac:dyDescent="0.2"/>
    <row r="12809" s="16" customFormat="1" x14ac:dyDescent="0.2"/>
    <row r="12810" s="16" customFormat="1" x14ac:dyDescent="0.2"/>
    <row r="12811" s="16" customFormat="1" x14ac:dyDescent="0.2"/>
    <row r="12812" s="16" customFormat="1" x14ac:dyDescent="0.2"/>
    <row r="12813" s="16" customFormat="1" x14ac:dyDescent="0.2"/>
    <row r="12814" s="16" customFormat="1" x14ac:dyDescent="0.2"/>
    <row r="12815" s="16" customFormat="1" x14ac:dyDescent="0.2"/>
    <row r="12816" s="16" customFormat="1" x14ac:dyDescent="0.2"/>
    <row r="12817" s="16" customFormat="1" x14ac:dyDescent="0.2"/>
    <row r="12818" s="16" customFormat="1" x14ac:dyDescent="0.2"/>
    <row r="12819" s="16" customFormat="1" x14ac:dyDescent="0.2"/>
    <row r="12820" s="16" customFormat="1" x14ac:dyDescent="0.2"/>
    <row r="12821" s="16" customFormat="1" x14ac:dyDescent="0.2"/>
    <row r="12822" s="16" customFormat="1" x14ac:dyDescent="0.2"/>
    <row r="12823" s="16" customFormat="1" x14ac:dyDescent="0.2"/>
    <row r="12824" s="16" customFormat="1" x14ac:dyDescent="0.2"/>
    <row r="12825" s="16" customFormat="1" x14ac:dyDescent="0.2"/>
    <row r="12826" s="16" customFormat="1" x14ac:dyDescent="0.2"/>
    <row r="12827" s="16" customFormat="1" x14ac:dyDescent="0.2"/>
    <row r="12828" s="16" customFormat="1" x14ac:dyDescent="0.2"/>
    <row r="12829" s="16" customFormat="1" x14ac:dyDescent="0.2"/>
    <row r="12830" s="16" customFormat="1" x14ac:dyDescent="0.2"/>
    <row r="12831" s="16" customFormat="1" x14ac:dyDescent="0.2"/>
    <row r="12832" s="16" customFormat="1" x14ac:dyDescent="0.2"/>
    <row r="12833" s="16" customFormat="1" x14ac:dyDescent="0.2"/>
    <row r="12834" s="16" customFormat="1" x14ac:dyDescent="0.2"/>
    <row r="12835" s="16" customFormat="1" x14ac:dyDescent="0.2"/>
    <row r="12836" s="16" customFormat="1" x14ac:dyDescent="0.2"/>
    <row r="12837" s="16" customFormat="1" x14ac:dyDescent="0.2"/>
    <row r="12838" s="16" customFormat="1" x14ac:dyDescent="0.2"/>
    <row r="12839" s="16" customFormat="1" x14ac:dyDescent="0.2"/>
    <row r="12840" s="16" customFormat="1" x14ac:dyDescent="0.2"/>
    <row r="12841" s="16" customFormat="1" x14ac:dyDescent="0.2"/>
    <row r="12842" s="16" customFormat="1" x14ac:dyDescent="0.2"/>
    <row r="12843" s="16" customFormat="1" x14ac:dyDescent="0.2"/>
    <row r="12844" s="16" customFormat="1" x14ac:dyDescent="0.2"/>
    <row r="12845" s="16" customFormat="1" x14ac:dyDescent="0.2"/>
    <row r="12846" s="16" customFormat="1" x14ac:dyDescent="0.2"/>
    <row r="12847" s="16" customFormat="1" x14ac:dyDescent="0.2"/>
    <row r="12848" s="16" customFormat="1" x14ac:dyDescent="0.2"/>
    <row r="12849" s="16" customFormat="1" x14ac:dyDescent="0.2"/>
    <row r="12850" s="16" customFormat="1" x14ac:dyDescent="0.2"/>
    <row r="12851" s="16" customFormat="1" x14ac:dyDescent="0.2"/>
    <row r="12852" s="16" customFormat="1" x14ac:dyDescent="0.2"/>
    <row r="12853" s="16" customFormat="1" x14ac:dyDescent="0.2"/>
    <row r="12854" s="16" customFormat="1" x14ac:dyDescent="0.2"/>
    <row r="12855" s="16" customFormat="1" x14ac:dyDescent="0.2"/>
    <row r="12856" s="16" customFormat="1" x14ac:dyDescent="0.2"/>
    <row r="12857" s="16" customFormat="1" x14ac:dyDescent="0.2"/>
    <row r="12858" s="16" customFormat="1" x14ac:dyDescent="0.2"/>
    <row r="12859" s="16" customFormat="1" x14ac:dyDescent="0.2"/>
    <row r="12860" s="16" customFormat="1" x14ac:dyDescent="0.2"/>
    <row r="12861" s="16" customFormat="1" x14ac:dyDescent="0.2"/>
    <row r="12862" s="16" customFormat="1" x14ac:dyDescent="0.2"/>
    <row r="12863" s="16" customFormat="1" x14ac:dyDescent="0.2"/>
    <row r="12864" s="16" customFormat="1" x14ac:dyDescent="0.2"/>
    <row r="12865" s="16" customFormat="1" x14ac:dyDescent="0.2"/>
    <row r="12866" s="16" customFormat="1" x14ac:dyDescent="0.2"/>
    <row r="12867" s="16" customFormat="1" x14ac:dyDescent="0.2"/>
    <row r="12868" s="16" customFormat="1" x14ac:dyDescent="0.2"/>
    <row r="12869" s="16" customFormat="1" x14ac:dyDescent="0.2"/>
    <row r="12870" s="16" customFormat="1" x14ac:dyDescent="0.2"/>
    <row r="12871" s="16" customFormat="1" x14ac:dyDescent="0.2"/>
    <row r="12872" s="16" customFormat="1" x14ac:dyDescent="0.2"/>
    <row r="12873" s="16" customFormat="1" x14ac:dyDescent="0.2"/>
    <row r="12874" s="16" customFormat="1" x14ac:dyDescent="0.2"/>
    <row r="12875" s="16" customFormat="1" x14ac:dyDescent="0.2"/>
    <row r="12876" s="16" customFormat="1" x14ac:dyDescent="0.2"/>
    <row r="12877" s="16" customFormat="1" x14ac:dyDescent="0.2"/>
    <row r="12878" s="16" customFormat="1" x14ac:dyDescent="0.2"/>
    <row r="12879" s="16" customFormat="1" x14ac:dyDescent="0.2"/>
    <row r="12880" s="16" customFormat="1" x14ac:dyDescent="0.2"/>
    <row r="12881" s="16" customFormat="1" x14ac:dyDescent="0.2"/>
    <row r="12882" s="16" customFormat="1" x14ac:dyDescent="0.2"/>
    <row r="12883" s="16" customFormat="1" x14ac:dyDescent="0.2"/>
    <row r="12884" s="16" customFormat="1" x14ac:dyDescent="0.2"/>
    <row r="12885" s="16" customFormat="1" x14ac:dyDescent="0.2"/>
    <row r="12886" s="16" customFormat="1" x14ac:dyDescent="0.2"/>
    <row r="12887" s="16" customFormat="1" x14ac:dyDescent="0.2"/>
    <row r="12888" s="16" customFormat="1" x14ac:dyDescent="0.2"/>
    <row r="12889" s="16" customFormat="1" x14ac:dyDescent="0.2"/>
    <row r="12890" s="16" customFormat="1" x14ac:dyDescent="0.2"/>
    <row r="12891" s="16" customFormat="1" x14ac:dyDescent="0.2"/>
    <row r="12892" s="16" customFormat="1" x14ac:dyDescent="0.2"/>
    <row r="12893" s="16" customFormat="1" x14ac:dyDescent="0.2"/>
    <row r="12894" s="16" customFormat="1" x14ac:dyDescent="0.2"/>
    <row r="12895" s="16" customFormat="1" x14ac:dyDescent="0.2"/>
    <row r="12896" s="16" customFormat="1" x14ac:dyDescent="0.2"/>
    <row r="12897" s="16" customFormat="1" x14ac:dyDescent="0.2"/>
    <row r="12898" s="16" customFormat="1" x14ac:dyDescent="0.2"/>
    <row r="12899" s="16" customFormat="1" x14ac:dyDescent="0.2"/>
    <row r="12900" s="16" customFormat="1" x14ac:dyDescent="0.2"/>
    <row r="12901" s="16" customFormat="1" x14ac:dyDescent="0.2"/>
    <row r="12902" s="16" customFormat="1" x14ac:dyDescent="0.2"/>
    <row r="12903" s="16" customFormat="1" x14ac:dyDescent="0.2"/>
    <row r="12904" s="16" customFormat="1" x14ac:dyDescent="0.2"/>
    <row r="12905" s="16" customFormat="1" x14ac:dyDescent="0.2"/>
    <row r="12906" s="16" customFormat="1" x14ac:dyDescent="0.2"/>
    <row r="12907" s="16" customFormat="1" x14ac:dyDescent="0.2"/>
    <row r="12908" s="16" customFormat="1" x14ac:dyDescent="0.2"/>
    <row r="12909" s="16" customFormat="1" x14ac:dyDescent="0.2"/>
    <row r="12910" s="16" customFormat="1" x14ac:dyDescent="0.2"/>
    <row r="12911" s="16" customFormat="1" x14ac:dyDescent="0.2"/>
    <row r="12912" s="16" customFormat="1" x14ac:dyDescent="0.2"/>
    <row r="12913" s="16" customFormat="1" x14ac:dyDescent="0.2"/>
    <row r="12914" s="16" customFormat="1" x14ac:dyDescent="0.2"/>
    <row r="12915" s="16" customFormat="1" x14ac:dyDescent="0.2"/>
    <row r="12916" s="16" customFormat="1" x14ac:dyDescent="0.2"/>
    <row r="12917" s="16" customFormat="1" x14ac:dyDescent="0.2"/>
    <row r="12918" s="16" customFormat="1" x14ac:dyDescent="0.2"/>
    <row r="12919" s="16" customFormat="1" x14ac:dyDescent="0.2"/>
    <row r="12920" s="16" customFormat="1" x14ac:dyDescent="0.2"/>
    <row r="12921" s="16" customFormat="1" x14ac:dyDescent="0.2"/>
    <row r="12922" s="16" customFormat="1" x14ac:dyDescent="0.2"/>
    <row r="12923" s="16" customFormat="1" x14ac:dyDescent="0.2"/>
    <row r="12924" s="16" customFormat="1" x14ac:dyDescent="0.2"/>
    <row r="12925" s="16" customFormat="1" x14ac:dyDescent="0.2"/>
    <row r="12926" s="16" customFormat="1" x14ac:dyDescent="0.2"/>
    <row r="12927" s="16" customFormat="1" x14ac:dyDescent="0.2"/>
    <row r="12928" s="16" customFormat="1" x14ac:dyDescent="0.2"/>
    <row r="12929" s="16" customFormat="1" x14ac:dyDescent="0.2"/>
    <row r="12930" s="16" customFormat="1" x14ac:dyDescent="0.2"/>
    <row r="12931" s="16" customFormat="1" x14ac:dyDescent="0.2"/>
    <row r="12932" s="16" customFormat="1" x14ac:dyDescent="0.2"/>
    <row r="12933" s="16" customFormat="1" x14ac:dyDescent="0.2"/>
    <row r="12934" s="16" customFormat="1" x14ac:dyDescent="0.2"/>
    <row r="12935" s="16" customFormat="1" x14ac:dyDescent="0.2"/>
    <row r="12936" s="16" customFormat="1" x14ac:dyDescent="0.2"/>
    <row r="12937" s="16" customFormat="1" x14ac:dyDescent="0.2"/>
    <row r="12938" s="16" customFormat="1" x14ac:dyDescent="0.2"/>
    <row r="12939" s="16" customFormat="1" x14ac:dyDescent="0.2"/>
    <row r="12940" s="16" customFormat="1" x14ac:dyDescent="0.2"/>
    <row r="12941" s="16" customFormat="1" x14ac:dyDescent="0.2"/>
    <row r="12942" s="16" customFormat="1" x14ac:dyDescent="0.2"/>
    <row r="12943" s="16" customFormat="1" x14ac:dyDescent="0.2"/>
    <row r="12944" s="16" customFormat="1" x14ac:dyDescent="0.2"/>
    <row r="12945" s="16" customFormat="1" x14ac:dyDescent="0.2"/>
    <row r="12946" s="16" customFormat="1" x14ac:dyDescent="0.2"/>
    <row r="12947" s="16" customFormat="1" x14ac:dyDescent="0.2"/>
    <row r="12948" s="16" customFormat="1" x14ac:dyDescent="0.2"/>
    <row r="12949" s="16" customFormat="1" x14ac:dyDescent="0.2"/>
    <row r="12950" s="16" customFormat="1" x14ac:dyDescent="0.2"/>
    <row r="12951" s="16" customFormat="1" x14ac:dyDescent="0.2"/>
    <row r="12952" s="16" customFormat="1" x14ac:dyDescent="0.2"/>
    <row r="12953" s="16" customFormat="1" x14ac:dyDescent="0.2"/>
    <row r="12954" s="16" customFormat="1" x14ac:dyDescent="0.2"/>
    <row r="12955" s="16" customFormat="1" x14ac:dyDescent="0.2"/>
    <row r="12956" s="16" customFormat="1" x14ac:dyDescent="0.2"/>
    <row r="12957" s="16" customFormat="1" x14ac:dyDescent="0.2"/>
    <row r="12958" s="16" customFormat="1" x14ac:dyDescent="0.2"/>
    <row r="12959" s="16" customFormat="1" x14ac:dyDescent="0.2"/>
    <row r="12960" s="16" customFormat="1" x14ac:dyDescent="0.2"/>
    <row r="12961" s="16" customFormat="1" x14ac:dyDescent="0.2"/>
    <row r="12962" s="16" customFormat="1" x14ac:dyDescent="0.2"/>
    <row r="12963" s="16" customFormat="1" x14ac:dyDescent="0.2"/>
    <row r="12964" s="16" customFormat="1" x14ac:dyDescent="0.2"/>
    <row r="12965" s="16" customFormat="1" x14ac:dyDescent="0.2"/>
    <row r="12966" s="16" customFormat="1" x14ac:dyDescent="0.2"/>
    <row r="12967" s="16" customFormat="1" x14ac:dyDescent="0.2"/>
    <row r="12968" s="16" customFormat="1" x14ac:dyDescent="0.2"/>
    <row r="12969" s="16" customFormat="1" x14ac:dyDescent="0.2"/>
    <row r="12970" s="16" customFormat="1" x14ac:dyDescent="0.2"/>
    <row r="12971" s="16" customFormat="1" x14ac:dyDescent="0.2"/>
    <row r="12972" s="16" customFormat="1" x14ac:dyDescent="0.2"/>
    <row r="12973" s="16" customFormat="1" x14ac:dyDescent="0.2"/>
    <row r="12974" s="16" customFormat="1" x14ac:dyDescent="0.2"/>
    <row r="12975" s="16" customFormat="1" x14ac:dyDescent="0.2"/>
    <row r="12976" s="16" customFormat="1" x14ac:dyDescent="0.2"/>
    <row r="12977" s="16" customFormat="1" x14ac:dyDescent="0.2"/>
    <row r="12978" s="16" customFormat="1" x14ac:dyDescent="0.2"/>
    <row r="12979" s="16" customFormat="1" x14ac:dyDescent="0.2"/>
    <row r="12980" s="16" customFormat="1" x14ac:dyDescent="0.2"/>
    <row r="12981" s="16" customFormat="1" x14ac:dyDescent="0.2"/>
    <row r="12982" s="16" customFormat="1" x14ac:dyDescent="0.2"/>
    <row r="12983" s="16" customFormat="1" x14ac:dyDescent="0.2"/>
    <row r="12984" s="16" customFormat="1" x14ac:dyDescent="0.2"/>
    <row r="12985" s="16" customFormat="1" x14ac:dyDescent="0.2"/>
    <row r="12986" s="16" customFormat="1" x14ac:dyDescent="0.2"/>
    <row r="12987" s="16" customFormat="1" x14ac:dyDescent="0.2"/>
    <row r="12988" s="16" customFormat="1" x14ac:dyDescent="0.2"/>
    <row r="12989" s="16" customFormat="1" x14ac:dyDescent="0.2"/>
    <row r="12990" s="16" customFormat="1" x14ac:dyDescent="0.2"/>
    <row r="12991" s="16" customFormat="1" x14ac:dyDescent="0.2"/>
    <row r="12992" s="16" customFormat="1" x14ac:dyDescent="0.2"/>
    <row r="12993" s="16" customFormat="1" x14ac:dyDescent="0.2"/>
    <row r="12994" s="16" customFormat="1" x14ac:dyDescent="0.2"/>
    <row r="12995" s="16" customFormat="1" x14ac:dyDescent="0.2"/>
    <row r="12996" s="16" customFormat="1" x14ac:dyDescent="0.2"/>
    <row r="12997" s="16" customFormat="1" x14ac:dyDescent="0.2"/>
    <row r="12998" s="16" customFormat="1" x14ac:dyDescent="0.2"/>
    <row r="12999" s="16" customFormat="1" x14ac:dyDescent="0.2"/>
    <row r="13000" s="16" customFormat="1" x14ac:dyDescent="0.2"/>
    <row r="13001" s="16" customFormat="1" x14ac:dyDescent="0.2"/>
    <row r="13002" s="16" customFormat="1" x14ac:dyDescent="0.2"/>
    <row r="13003" s="16" customFormat="1" x14ac:dyDescent="0.2"/>
    <row r="13004" s="16" customFormat="1" x14ac:dyDescent="0.2"/>
    <row r="13005" s="16" customFormat="1" x14ac:dyDescent="0.2"/>
    <row r="13006" s="16" customFormat="1" x14ac:dyDescent="0.2"/>
    <row r="13007" s="16" customFormat="1" x14ac:dyDescent="0.2"/>
    <row r="13008" s="16" customFormat="1" x14ac:dyDescent="0.2"/>
    <row r="13009" s="16" customFormat="1" x14ac:dyDescent="0.2"/>
    <row r="13010" s="16" customFormat="1" x14ac:dyDescent="0.2"/>
    <row r="13011" s="16" customFormat="1" x14ac:dyDescent="0.2"/>
    <row r="13012" s="16" customFormat="1" x14ac:dyDescent="0.2"/>
    <row r="13013" s="16" customFormat="1" x14ac:dyDescent="0.2"/>
    <row r="13014" s="16" customFormat="1" x14ac:dyDescent="0.2"/>
    <row r="13015" s="16" customFormat="1" x14ac:dyDescent="0.2"/>
    <row r="13016" s="16" customFormat="1" x14ac:dyDescent="0.2"/>
    <row r="13017" s="16" customFormat="1" x14ac:dyDescent="0.2"/>
    <row r="13018" s="16" customFormat="1" x14ac:dyDescent="0.2"/>
    <row r="13019" s="16" customFormat="1" x14ac:dyDescent="0.2"/>
    <row r="13020" s="16" customFormat="1" x14ac:dyDescent="0.2"/>
    <row r="13021" s="16" customFormat="1" x14ac:dyDescent="0.2"/>
    <row r="13022" s="16" customFormat="1" x14ac:dyDescent="0.2"/>
    <row r="13023" s="16" customFormat="1" x14ac:dyDescent="0.2"/>
    <row r="13024" s="16" customFormat="1" x14ac:dyDescent="0.2"/>
    <row r="13025" s="16" customFormat="1" x14ac:dyDescent="0.2"/>
    <row r="13026" s="16" customFormat="1" x14ac:dyDescent="0.2"/>
    <row r="13027" s="16" customFormat="1" x14ac:dyDescent="0.2"/>
    <row r="13028" s="16" customFormat="1" x14ac:dyDescent="0.2"/>
    <row r="13029" s="16" customFormat="1" x14ac:dyDescent="0.2"/>
    <row r="13030" s="16" customFormat="1" x14ac:dyDescent="0.2"/>
    <row r="13031" s="16" customFormat="1" x14ac:dyDescent="0.2"/>
    <row r="13032" s="16" customFormat="1" x14ac:dyDescent="0.2"/>
    <row r="13033" s="16" customFormat="1" x14ac:dyDescent="0.2"/>
    <row r="13034" s="16" customFormat="1" x14ac:dyDescent="0.2"/>
    <row r="13035" s="16" customFormat="1" x14ac:dyDescent="0.2"/>
    <row r="13036" s="16" customFormat="1" x14ac:dyDescent="0.2"/>
    <row r="13037" s="16" customFormat="1" x14ac:dyDescent="0.2"/>
    <row r="13038" s="16" customFormat="1" x14ac:dyDescent="0.2"/>
    <row r="13039" s="16" customFormat="1" x14ac:dyDescent="0.2"/>
    <row r="13040" s="16" customFormat="1" x14ac:dyDescent="0.2"/>
    <row r="13041" s="16" customFormat="1" x14ac:dyDescent="0.2"/>
    <row r="13042" s="16" customFormat="1" x14ac:dyDescent="0.2"/>
    <row r="13043" s="16" customFormat="1" x14ac:dyDescent="0.2"/>
    <row r="13044" s="16" customFormat="1" x14ac:dyDescent="0.2"/>
    <row r="13045" s="16" customFormat="1" x14ac:dyDescent="0.2"/>
    <row r="13046" s="16" customFormat="1" x14ac:dyDescent="0.2"/>
    <row r="13047" s="16" customFormat="1" x14ac:dyDescent="0.2"/>
    <row r="13048" s="16" customFormat="1" x14ac:dyDescent="0.2"/>
    <row r="13049" s="16" customFormat="1" x14ac:dyDescent="0.2"/>
    <row r="13050" s="16" customFormat="1" x14ac:dyDescent="0.2"/>
    <row r="13051" s="16" customFormat="1" x14ac:dyDescent="0.2"/>
    <row r="13052" s="16" customFormat="1" x14ac:dyDescent="0.2"/>
    <row r="13053" s="16" customFormat="1" x14ac:dyDescent="0.2"/>
    <row r="13054" s="16" customFormat="1" x14ac:dyDescent="0.2"/>
    <row r="13055" s="16" customFormat="1" x14ac:dyDescent="0.2"/>
    <row r="13056" s="16" customFormat="1" x14ac:dyDescent="0.2"/>
    <row r="13057" s="16" customFormat="1" x14ac:dyDescent="0.2"/>
    <row r="13058" s="16" customFormat="1" x14ac:dyDescent="0.2"/>
    <row r="13059" s="16" customFormat="1" x14ac:dyDescent="0.2"/>
    <row r="13060" s="16" customFormat="1" x14ac:dyDescent="0.2"/>
    <row r="13061" s="16" customFormat="1" x14ac:dyDescent="0.2"/>
    <row r="13062" s="16" customFormat="1" x14ac:dyDescent="0.2"/>
    <row r="13063" s="16" customFormat="1" x14ac:dyDescent="0.2"/>
    <row r="13064" s="16" customFormat="1" x14ac:dyDescent="0.2"/>
    <row r="13065" s="16" customFormat="1" x14ac:dyDescent="0.2"/>
    <row r="13066" s="16" customFormat="1" x14ac:dyDescent="0.2"/>
    <row r="13067" s="16" customFormat="1" x14ac:dyDescent="0.2"/>
    <row r="13068" s="16" customFormat="1" x14ac:dyDescent="0.2"/>
    <row r="13069" s="16" customFormat="1" x14ac:dyDescent="0.2"/>
    <row r="13070" s="16" customFormat="1" x14ac:dyDescent="0.2"/>
    <row r="13071" s="16" customFormat="1" x14ac:dyDescent="0.2"/>
    <row r="13072" s="16" customFormat="1" x14ac:dyDescent="0.2"/>
    <row r="13073" s="16" customFormat="1" x14ac:dyDescent="0.2"/>
    <row r="13074" s="16" customFormat="1" x14ac:dyDescent="0.2"/>
    <row r="13075" s="16" customFormat="1" x14ac:dyDescent="0.2"/>
    <row r="13076" s="16" customFormat="1" x14ac:dyDescent="0.2"/>
    <row r="13077" s="16" customFormat="1" x14ac:dyDescent="0.2"/>
    <row r="13078" s="16" customFormat="1" x14ac:dyDescent="0.2"/>
    <row r="13079" s="16" customFormat="1" x14ac:dyDescent="0.2"/>
    <row r="13080" s="16" customFormat="1" x14ac:dyDescent="0.2"/>
    <row r="13081" s="16" customFormat="1" x14ac:dyDescent="0.2"/>
    <row r="13082" s="16" customFormat="1" x14ac:dyDescent="0.2"/>
    <row r="13083" s="16" customFormat="1" x14ac:dyDescent="0.2"/>
    <row r="13084" s="16" customFormat="1" x14ac:dyDescent="0.2"/>
    <row r="13085" s="16" customFormat="1" x14ac:dyDescent="0.2"/>
    <row r="13086" s="16" customFormat="1" x14ac:dyDescent="0.2"/>
    <row r="13087" s="16" customFormat="1" x14ac:dyDescent="0.2"/>
    <row r="13088" s="16" customFormat="1" x14ac:dyDescent="0.2"/>
    <row r="13089" s="16" customFormat="1" x14ac:dyDescent="0.2"/>
    <row r="13090" s="16" customFormat="1" x14ac:dyDescent="0.2"/>
    <row r="13091" s="16" customFormat="1" x14ac:dyDescent="0.2"/>
    <row r="13092" s="16" customFormat="1" x14ac:dyDescent="0.2"/>
    <row r="13093" s="16" customFormat="1" x14ac:dyDescent="0.2"/>
    <row r="13094" s="16" customFormat="1" x14ac:dyDescent="0.2"/>
    <row r="13095" s="16" customFormat="1" x14ac:dyDescent="0.2"/>
    <row r="13096" s="16" customFormat="1" x14ac:dyDescent="0.2"/>
    <row r="13097" s="16" customFormat="1" x14ac:dyDescent="0.2"/>
    <row r="13098" s="16" customFormat="1" x14ac:dyDescent="0.2"/>
    <row r="13099" s="16" customFormat="1" x14ac:dyDescent="0.2"/>
    <row r="13100" s="16" customFormat="1" x14ac:dyDescent="0.2"/>
    <row r="13101" s="16" customFormat="1" x14ac:dyDescent="0.2"/>
    <row r="13102" s="16" customFormat="1" x14ac:dyDescent="0.2"/>
    <row r="13103" s="16" customFormat="1" x14ac:dyDescent="0.2"/>
    <row r="13104" s="16" customFormat="1" x14ac:dyDescent="0.2"/>
    <row r="13105" s="16" customFormat="1" x14ac:dyDescent="0.2"/>
    <row r="13106" s="16" customFormat="1" x14ac:dyDescent="0.2"/>
    <row r="13107" s="16" customFormat="1" x14ac:dyDescent="0.2"/>
    <row r="13108" s="16" customFormat="1" x14ac:dyDescent="0.2"/>
    <row r="13109" s="16" customFormat="1" x14ac:dyDescent="0.2"/>
    <row r="13110" s="16" customFormat="1" x14ac:dyDescent="0.2"/>
    <row r="13111" s="16" customFormat="1" x14ac:dyDescent="0.2"/>
    <row r="13112" s="16" customFormat="1" x14ac:dyDescent="0.2"/>
    <row r="13113" s="16" customFormat="1" x14ac:dyDescent="0.2"/>
    <row r="13114" s="16" customFormat="1" x14ac:dyDescent="0.2"/>
    <row r="13115" s="16" customFormat="1" x14ac:dyDescent="0.2"/>
    <row r="13116" s="16" customFormat="1" x14ac:dyDescent="0.2"/>
    <row r="13117" s="16" customFormat="1" x14ac:dyDescent="0.2"/>
    <row r="13118" s="16" customFormat="1" x14ac:dyDescent="0.2"/>
    <row r="13119" s="16" customFormat="1" x14ac:dyDescent="0.2"/>
    <row r="13120" s="16" customFormat="1" x14ac:dyDescent="0.2"/>
    <row r="13121" s="16" customFormat="1" x14ac:dyDescent="0.2"/>
    <row r="13122" s="16" customFormat="1" x14ac:dyDescent="0.2"/>
    <row r="13123" s="16" customFormat="1" x14ac:dyDescent="0.2"/>
    <row r="13124" s="16" customFormat="1" x14ac:dyDescent="0.2"/>
    <row r="13125" s="16" customFormat="1" x14ac:dyDescent="0.2"/>
    <row r="13126" s="16" customFormat="1" x14ac:dyDescent="0.2"/>
    <row r="13127" s="16" customFormat="1" x14ac:dyDescent="0.2"/>
    <row r="13128" s="16" customFormat="1" x14ac:dyDescent="0.2"/>
    <row r="13129" s="16" customFormat="1" x14ac:dyDescent="0.2"/>
    <row r="13130" s="16" customFormat="1" x14ac:dyDescent="0.2"/>
    <row r="13131" s="16" customFormat="1" x14ac:dyDescent="0.2"/>
    <row r="13132" s="16" customFormat="1" x14ac:dyDescent="0.2"/>
    <row r="13133" s="16" customFormat="1" x14ac:dyDescent="0.2"/>
    <row r="13134" s="16" customFormat="1" x14ac:dyDescent="0.2"/>
    <row r="13135" s="16" customFormat="1" x14ac:dyDescent="0.2"/>
    <row r="13136" s="16" customFormat="1" x14ac:dyDescent="0.2"/>
    <row r="13137" s="16" customFormat="1" x14ac:dyDescent="0.2"/>
    <row r="13138" s="16" customFormat="1" x14ac:dyDescent="0.2"/>
    <row r="13139" s="16" customFormat="1" x14ac:dyDescent="0.2"/>
    <row r="13140" s="16" customFormat="1" x14ac:dyDescent="0.2"/>
    <row r="13141" s="16" customFormat="1" x14ac:dyDescent="0.2"/>
    <row r="13142" s="16" customFormat="1" x14ac:dyDescent="0.2"/>
    <row r="13143" s="16" customFormat="1" x14ac:dyDescent="0.2"/>
    <row r="13144" s="16" customFormat="1" x14ac:dyDescent="0.2"/>
    <row r="13145" s="16" customFormat="1" x14ac:dyDescent="0.2"/>
    <row r="13146" s="16" customFormat="1" x14ac:dyDescent="0.2"/>
    <row r="13147" s="16" customFormat="1" x14ac:dyDescent="0.2"/>
    <row r="13148" s="16" customFormat="1" x14ac:dyDescent="0.2"/>
    <row r="13149" s="16" customFormat="1" x14ac:dyDescent="0.2"/>
    <row r="13150" s="16" customFormat="1" x14ac:dyDescent="0.2"/>
    <row r="13151" s="16" customFormat="1" x14ac:dyDescent="0.2"/>
    <row r="13152" s="16" customFormat="1" x14ac:dyDescent="0.2"/>
    <row r="13153" s="16" customFormat="1" x14ac:dyDescent="0.2"/>
    <row r="13154" s="16" customFormat="1" x14ac:dyDescent="0.2"/>
    <row r="13155" s="16" customFormat="1" x14ac:dyDescent="0.2"/>
    <row r="13156" s="16" customFormat="1" x14ac:dyDescent="0.2"/>
    <row r="13157" s="16" customFormat="1" x14ac:dyDescent="0.2"/>
    <row r="13158" s="16" customFormat="1" x14ac:dyDescent="0.2"/>
    <row r="13159" s="16" customFormat="1" x14ac:dyDescent="0.2"/>
    <row r="13160" s="16" customFormat="1" x14ac:dyDescent="0.2"/>
    <row r="13161" s="16" customFormat="1" x14ac:dyDescent="0.2"/>
    <row r="13162" s="16" customFormat="1" x14ac:dyDescent="0.2"/>
    <row r="13163" s="16" customFormat="1" x14ac:dyDescent="0.2"/>
    <row r="13164" s="16" customFormat="1" x14ac:dyDescent="0.2"/>
    <row r="13165" s="16" customFormat="1" x14ac:dyDescent="0.2"/>
    <row r="13166" s="16" customFormat="1" x14ac:dyDescent="0.2"/>
    <row r="13167" s="16" customFormat="1" x14ac:dyDescent="0.2"/>
    <row r="13168" s="16" customFormat="1" x14ac:dyDescent="0.2"/>
    <row r="13169" s="16" customFormat="1" x14ac:dyDescent="0.2"/>
    <row r="13170" s="16" customFormat="1" x14ac:dyDescent="0.2"/>
    <row r="13171" s="16" customFormat="1" x14ac:dyDescent="0.2"/>
    <row r="13172" s="16" customFormat="1" x14ac:dyDescent="0.2"/>
    <row r="13173" s="16" customFormat="1" x14ac:dyDescent="0.2"/>
    <row r="13174" s="16" customFormat="1" x14ac:dyDescent="0.2"/>
    <row r="13175" s="16" customFormat="1" x14ac:dyDescent="0.2"/>
    <row r="13176" s="16" customFormat="1" x14ac:dyDescent="0.2"/>
    <row r="13177" s="16" customFormat="1" x14ac:dyDescent="0.2"/>
    <row r="13178" s="16" customFormat="1" x14ac:dyDescent="0.2"/>
    <row r="13179" s="16" customFormat="1" x14ac:dyDescent="0.2"/>
    <row r="13180" s="16" customFormat="1" x14ac:dyDescent="0.2"/>
    <row r="13181" s="16" customFormat="1" x14ac:dyDescent="0.2"/>
    <row r="13182" s="16" customFormat="1" x14ac:dyDescent="0.2"/>
    <row r="13183" s="16" customFormat="1" x14ac:dyDescent="0.2"/>
    <row r="13184" s="16" customFormat="1" x14ac:dyDescent="0.2"/>
    <row r="13185" s="16" customFormat="1" x14ac:dyDescent="0.2"/>
    <row r="13186" s="16" customFormat="1" x14ac:dyDescent="0.2"/>
    <row r="13187" s="16" customFormat="1" x14ac:dyDescent="0.2"/>
    <row r="13188" s="16" customFormat="1" x14ac:dyDescent="0.2"/>
    <row r="13189" s="16" customFormat="1" x14ac:dyDescent="0.2"/>
    <row r="13190" s="16" customFormat="1" x14ac:dyDescent="0.2"/>
    <row r="13191" s="16" customFormat="1" x14ac:dyDescent="0.2"/>
    <row r="13192" s="16" customFormat="1" x14ac:dyDescent="0.2"/>
    <row r="13193" s="16" customFormat="1" x14ac:dyDescent="0.2"/>
    <row r="13194" s="16" customFormat="1" x14ac:dyDescent="0.2"/>
    <row r="13195" s="16" customFormat="1" x14ac:dyDescent="0.2"/>
    <row r="13196" s="16" customFormat="1" x14ac:dyDescent="0.2"/>
    <row r="13197" s="16" customFormat="1" x14ac:dyDescent="0.2"/>
    <row r="13198" s="16" customFormat="1" x14ac:dyDescent="0.2"/>
    <row r="13199" s="16" customFormat="1" x14ac:dyDescent="0.2"/>
    <row r="13200" s="16" customFormat="1" x14ac:dyDescent="0.2"/>
    <row r="13201" s="16" customFormat="1" x14ac:dyDescent="0.2"/>
    <row r="13202" s="16" customFormat="1" x14ac:dyDescent="0.2"/>
    <row r="13203" s="16" customFormat="1" x14ac:dyDescent="0.2"/>
    <row r="13204" s="16" customFormat="1" x14ac:dyDescent="0.2"/>
    <row r="13205" s="16" customFormat="1" x14ac:dyDescent="0.2"/>
    <row r="13206" s="16" customFormat="1" x14ac:dyDescent="0.2"/>
    <row r="13207" s="16" customFormat="1" x14ac:dyDescent="0.2"/>
    <row r="13208" s="16" customFormat="1" x14ac:dyDescent="0.2"/>
    <row r="13209" s="16" customFormat="1" x14ac:dyDescent="0.2"/>
    <row r="13210" s="16" customFormat="1" x14ac:dyDescent="0.2"/>
    <row r="13211" s="16" customFormat="1" x14ac:dyDescent="0.2"/>
    <row r="13212" s="16" customFormat="1" x14ac:dyDescent="0.2"/>
    <row r="13213" s="16" customFormat="1" x14ac:dyDescent="0.2"/>
    <row r="13214" s="16" customFormat="1" x14ac:dyDescent="0.2"/>
    <row r="13215" s="16" customFormat="1" x14ac:dyDescent="0.2"/>
    <row r="13216" s="16" customFormat="1" x14ac:dyDescent="0.2"/>
    <row r="13217" s="16" customFormat="1" x14ac:dyDescent="0.2"/>
    <row r="13218" s="16" customFormat="1" x14ac:dyDescent="0.2"/>
    <row r="13219" s="16" customFormat="1" x14ac:dyDescent="0.2"/>
    <row r="13220" s="16" customFormat="1" x14ac:dyDescent="0.2"/>
    <row r="13221" s="16" customFormat="1" x14ac:dyDescent="0.2"/>
    <row r="13222" s="16" customFormat="1" x14ac:dyDescent="0.2"/>
    <row r="13223" s="16" customFormat="1" x14ac:dyDescent="0.2"/>
    <row r="13224" s="16" customFormat="1" x14ac:dyDescent="0.2"/>
    <row r="13225" s="16" customFormat="1" x14ac:dyDescent="0.2"/>
    <row r="13226" s="16" customFormat="1" x14ac:dyDescent="0.2"/>
    <row r="13227" s="16" customFormat="1" x14ac:dyDescent="0.2"/>
    <row r="13228" s="16" customFormat="1" x14ac:dyDescent="0.2"/>
    <row r="13229" s="16" customFormat="1" x14ac:dyDescent="0.2"/>
    <row r="13230" s="16" customFormat="1" x14ac:dyDescent="0.2"/>
    <row r="13231" s="16" customFormat="1" x14ac:dyDescent="0.2"/>
    <row r="13232" s="16" customFormat="1" x14ac:dyDescent="0.2"/>
    <row r="13233" s="16" customFormat="1" x14ac:dyDescent="0.2"/>
    <row r="13234" s="16" customFormat="1" x14ac:dyDescent="0.2"/>
    <row r="13235" s="16" customFormat="1" x14ac:dyDescent="0.2"/>
    <row r="13236" s="16" customFormat="1" x14ac:dyDescent="0.2"/>
    <row r="13237" s="16" customFormat="1" x14ac:dyDescent="0.2"/>
    <row r="13238" s="16" customFormat="1" x14ac:dyDescent="0.2"/>
    <row r="13239" s="16" customFormat="1" x14ac:dyDescent="0.2"/>
    <row r="13240" s="16" customFormat="1" x14ac:dyDescent="0.2"/>
    <row r="13241" s="16" customFormat="1" x14ac:dyDescent="0.2"/>
    <row r="13242" s="16" customFormat="1" x14ac:dyDescent="0.2"/>
    <row r="13243" s="16" customFormat="1" x14ac:dyDescent="0.2"/>
    <row r="13244" s="16" customFormat="1" x14ac:dyDescent="0.2"/>
    <row r="13245" s="16" customFormat="1" x14ac:dyDescent="0.2"/>
    <row r="13246" s="16" customFormat="1" x14ac:dyDescent="0.2"/>
    <row r="13247" s="16" customFormat="1" x14ac:dyDescent="0.2"/>
    <row r="13248" s="16" customFormat="1" x14ac:dyDescent="0.2"/>
    <row r="13249" s="16" customFormat="1" x14ac:dyDescent="0.2"/>
    <row r="13250" s="16" customFormat="1" x14ac:dyDescent="0.2"/>
    <row r="13251" s="16" customFormat="1" x14ac:dyDescent="0.2"/>
    <row r="13252" s="16" customFormat="1" x14ac:dyDescent="0.2"/>
    <row r="13253" s="16" customFormat="1" x14ac:dyDescent="0.2"/>
    <row r="13254" s="16" customFormat="1" x14ac:dyDescent="0.2"/>
    <row r="13255" s="16" customFormat="1" x14ac:dyDescent="0.2"/>
    <row r="13256" s="16" customFormat="1" x14ac:dyDescent="0.2"/>
    <row r="13257" s="16" customFormat="1" x14ac:dyDescent="0.2"/>
    <row r="13258" s="16" customFormat="1" x14ac:dyDescent="0.2"/>
    <row r="13259" s="16" customFormat="1" x14ac:dyDescent="0.2"/>
    <row r="13260" s="16" customFormat="1" x14ac:dyDescent="0.2"/>
    <row r="13261" s="16" customFormat="1" x14ac:dyDescent="0.2"/>
    <row r="13262" s="16" customFormat="1" x14ac:dyDescent="0.2"/>
    <row r="13263" s="16" customFormat="1" x14ac:dyDescent="0.2"/>
    <row r="13264" s="16" customFormat="1" x14ac:dyDescent="0.2"/>
    <row r="13265" s="16" customFormat="1" x14ac:dyDescent="0.2"/>
    <row r="13266" s="16" customFormat="1" x14ac:dyDescent="0.2"/>
    <row r="13267" s="16" customFormat="1" x14ac:dyDescent="0.2"/>
    <row r="13268" s="16" customFormat="1" x14ac:dyDescent="0.2"/>
    <row r="13269" s="16" customFormat="1" x14ac:dyDescent="0.2"/>
    <row r="13270" s="16" customFormat="1" x14ac:dyDescent="0.2"/>
    <row r="13271" s="16" customFormat="1" x14ac:dyDescent="0.2"/>
    <row r="13272" s="16" customFormat="1" x14ac:dyDescent="0.2"/>
    <row r="13273" s="16" customFormat="1" x14ac:dyDescent="0.2"/>
    <row r="13274" s="16" customFormat="1" x14ac:dyDescent="0.2"/>
    <row r="13275" s="16" customFormat="1" x14ac:dyDescent="0.2"/>
    <row r="13276" s="16" customFormat="1" x14ac:dyDescent="0.2"/>
    <row r="13277" s="16" customFormat="1" x14ac:dyDescent="0.2"/>
    <row r="13278" s="16" customFormat="1" x14ac:dyDescent="0.2"/>
    <row r="13279" s="16" customFormat="1" x14ac:dyDescent="0.2"/>
    <row r="13280" s="16" customFormat="1" x14ac:dyDescent="0.2"/>
    <row r="13281" s="16" customFormat="1" x14ac:dyDescent="0.2"/>
    <row r="13282" s="16" customFormat="1" x14ac:dyDescent="0.2"/>
    <row r="13283" s="16" customFormat="1" x14ac:dyDescent="0.2"/>
    <row r="13284" s="16" customFormat="1" x14ac:dyDescent="0.2"/>
    <row r="13285" s="16" customFormat="1" x14ac:dyDescent="0.2"/>
    <row r="13286" s="16" customFormat="1" x14ac:dyDescent="0.2"/>
    <row r="13287" s="16" customFormat="1" x14ac:dyDescent="0.2"/>
    <row r="13288" s="16" customFormat="1" x14ac:dyDescent="0.2"/>
    <row r="13289" s="16" customFormat="1" x14ac:dyDescent="0.2"/>
    <row r="13290" s="16" customFormat="1" x14ac:dyDescent="0.2"/>
    <row r="13291" s="16" customFormat="1" x14ac:dyDescent="0.2"/>
    <row r="13292" s="16" customFormat="1" x14ac:dyDescent="0.2"/>
    <row r="13293" s="16" customFormat="1" x14ac:dyDescent="0.2"/>
    <row r="13294" s="16" customFormat="1" x14ac:dyDescent="0.2"/>
    <row r="13295" s="16" customFormat="1" x14ac:dyDescent="0.2"/>
    <row r="13296" s="16" customFormat="1" x14ac:dyDescent="0.2"/>
    <row r="13297" s="16" customFormat="1" x14ac:dyDescent="0.2"/>
    <row r="13298" s="16" customFormat="1" x14ac:dyDescent="0.2"/>
    <row r="13299" s="16" customFormat="1" x14ac:dyDescent="0.2"/>
    <row r="13300" s="16" customFormat="1" x14ac:dyDescent="0.2"/>
    <row r="13301" s="16" customFormat="1" x14ac:dyDescent="0.2"/>
    <row r="13302" s="16" customFormat="1" x14ac:dyDescent="0.2"/>
    <row r="13303" s="16" customFormat="1" x14ac:dyDescent="0.2"/>
    <row r="13304" s="16" customFormat="1" x14ac:dyDescent="0.2"/>
    <row r="13305" s="16" customFormat="1" x14ac:dyDescent="0.2"/>
    <row r="13306" s="16" customFormat="1" x14ac:dyDescent="0.2"/>
    <row r="13307" s="16" customFormat="1" x14ac:dyDescent="0.2"/>
    <row r="13308" s="16" customFormat="1" x14ac:dyDescent="0.2"/>
    <row r="13309" s="16" customFormat="1" x14ac:dyDescent="0.2"/>
    <row r="13310" s="16" customFormat="1" x14ac:dyDescent="0.2"/>
    <row r="13311" s="16" customFormat="1" x14ac:dyDescent="0.2"/>
    <row r="13312" s="16" customFormat="1" x14ac:dyDescent="0.2"/>
    <row r="13313" s="16" customFormat="1" x14ac:dyDescent="0.2"/>
    <row r="13314" s="16" customFormat="1" x14ac:dyDescent="0.2"/>
    <row r="13315" s="16" customFormat="1" x14ac:dyDescent="0.2"/>
    <row r="13316" s="16" customFormat="1" x14ac:dyDescent="0.2"/>
    <row r="13317" s="16" customFormat="1" x14ac:dyDescent="0.2"/>
    <row r="13318" s="16" customFormat="1" x14ac:dyDescent="0.2"/>
    <row r="13319" s="16" customFormat="1" x14ac:dyDescent="0.2"/>
    <row r="13320" s="16" customFormat="1" x14ac:dyDescent="0.2"/>
    <row r="13321" s="16" customFormat="1" x14ac:dyDescent="0.2"/>
    <row r="13322" s="16" customFormat="1" x14ac:dyDescent="0.2"/>
    <row r="13323" s="16" customFormat="1" x14ac:dyDescent="0.2"/>
    <row r="13324" s="16" customFormat="1" x14ac:dyDescent="0.2"/>
    <row r="13325" s="16" customFormat="1" x14ac:dyDescent="0.2"/>
    <row r="13326" s="16" customFormat="1" x14ac:dyDescent="0.2"/>
    <row r="13327" s="16" customFormat="1" x14ac:dyDescent="0.2"/>
    <row r="13328" s="16" customFormat="1" x14ac:dyDescent="0.2"/>
    <row r="13329" s="16" customFormat="1" x14ac:dyDescent="0.2"/>
    <row r="13330" s="16" customFormat="1" x14ac:dyDescent="0.2"/>
    <row r="13331" s="16" customFormat="1" x14ac:dyDescent="0.2"/>
    <row r="13332" s="16" customFormat="1" x14ac:dyDescent="0.2"/>
    <row r="13333" s="16" customFormat="1" x14ac:dyDescent="0.2"/>
    <row r="13334" s="16" customFormat="1" x14ac:dyDescent="0.2"/>
    <row r="13335" s="16" customFormat="1" x14ac:dyDescent="0.2"/>
    <row r="13336" s="16" customFormat="1" x14ac:dyDescent="0.2"/>
    <row r="13337" s="16" customFormat="1" x14ac:dyDescent="0.2"/>
    <row r="13338" s="16" customFormat="1" x14ac:dyDescent="0.2"/>
    <row r="13339" s="16" customFormat="1" x14ac:dyDescent="0.2"/>
    <row r="13340" s="16" customFormat="1" x14ac:dyDescent="0.2"/>
    <row r="13341" s="16" customFormat="1" x14ac:dyDescent="0.2"/>
    <row r="13342" s="16" customFormat="1" x14ac:dyDescent="0.2"/>
    <row r="13343" s="16" customFormat="1" x14ac:dyDescent="0.2"/>
    <row r="13344" s="16" customFormat="1" x14ac:dyDescent="0.2"/>
    <row r="13345" s="16" customFormat="1" x14ac:dyDescent="0.2"/>
    <row r="13346" s="16" customFormat="1" x14ac:dyDescent="0.2"/>
    <row r="13347" s="16" customFormat="1" x14ac:dyDescent="0.2"/>
    <row r="13348" s="16" customFormat="1" x14ac:dyDescent="0.2"/>
    <row r="13349" s="16" customFormat="1" x14ac:dyDescent="0.2"/>
    <row r="13350" s="16" customFormat="1" x14ac:dyDescent="0.2"/>
    <row r="13351" s="16" customFormat="1" x14ac:dyDescent="0.2"/>
    <row r="13352" s="16" customFormat="1" x14ac:dyDescent="0.2"/>
    <row r="13353" s="16" customFormat="1" x14ac:dyDescent="0.2"/>
    <row r="13354" s="16" customFormat="1" x14ac:dyDescent="0.2"/>
    <row r="13355" s="16" customFormat="1" x14ac:dyDescent="0.2"/>
    <row r="13356" s="16" customFormat="1" x14ac:dyDescent="0.2"/>
    <row r="13357" s="16" customFormat="1" x14ac:dyDescent="0.2"/>
    <row r="13358" s="16" customFormat="1" x14ac:dyDescent="0.2"/>
    <row r="13359" s="16" customFormat="1" x14ac:dyDescent="0.2"/>
    <row r="13360" s="16" customFormat="1" x14ac:dyDescent="0.2"/>
    <row r="13361" s="16" customFormat="1" x14ac:dyDescent="0.2"/>
    <row r="13362" s="16" customFormat="1" x14ac:dyDescent="0.2"/>
    <row r="13363" s="16" customFormat="1" x14ac:dyDescent="0.2"/>
    <row r="13364" s="16" customFormat="1" x14ac:dyDescent="0.2"/>
    <row r="13365" s="16" customFormat="1" x14ac:dyDescent="0.2"/>
    <row r="13366" s="16" customFormat="1" x14ac:dyDescent="0.2"/>
    <row r="13367" s="16" customFormat="1" x14ac:dyDescent="0.2"/>
    <row r="13368" s="16" customFormat="1" x14ac:dyDescent="0.2"/>
    <row r="13369" s="16" customFormat="1" x14ac:dyDescent="0.2"/>
    <row r="13370" s="16" customFormat="1" x14ac:dyDescent="0.2"/>
    <row r="13371" s="16" customFormat="1" x14ac:dyDescent="0.2"/>
    <row r="13372" s="16" customFormat="1" x14ac:dyDescent="0.2"/>
    <row r="13373" s="16" customFormat="1" x14ac:dyDescent="0.2"/>
    <row r="13374" s="16" customFormat="1" x14ac:dyDescent="0.2"/>
    <row r="13375" s="16" customFormat="1" x14ac:dyDescent="0.2"/>
    <row r="13376" s="16" customFormat="1" x14ac:dyDescent="0.2"/>
    <row r="13377" s="16" customFormat="1" x14ac:dyDescent="0.2"/>
    <row r="13378" s="16" customFormat="1" x14ac:dyDescent="0.2"/>
    <row r="13379" s="16" customFormat="1" x14ac:dyDescent="0.2"/>
    <row r="13380" s="16" customFormat="1" x14ac:dyDescent="0.2"/>
    <row r="13381" s="16" customFormat="1" x14ac:dyDescent="0.2"/>
    <row r="13382" s="16" customFormat="1" x14ac:dyDescent="0.2"/>
    <row r="13383" s="16" customFormat="1" x14ac:dyDescent="0.2"/>
    <row r="13384" s="16" customFormat="1" x14ac:dyDescent="0.2"/>
    <row r="13385" s="16" customFormat="1" x14ac:dyDescent="0.2"/>
    <row r="13386" s="16" customFormat="1" x14ac:dyDescent="0.2"/>
    <row r="13387" s="16" customFormat="1" x14ac:dyDescent="0.2"/>
    <row r="13388" s="16" customFormat="1" x14ac:dyDescent="0.2"/>
    <row r="13389" s="16" customFormat="1" x14ac:dyDescent="0.2"/>
    <row r="13390" s="16" customFormat="1" x14ac:dyDescent="0.2"/>
    <row r="13391" s="16" customFormat="1" x14ac:dyDescent="0.2"/>
    <row r="13392" s="16" customFormat="1" x14ac:dyDescent="0.2"/>
    <row r="13393" s="16" customFormat="1" x14ac:dyDescent="0.2"/>
    <row r="13394" s="16" customFormat="1" x14ac:dyDescent="0.2"/>
    <row r="13395" s="16" customFormat="1" x14ac:dyDescent="0.2"/>
    <row r="13396" s="16" customFormat="1" x14ac:dyDescent="0.2"/>
    <row r="13397" s="16" customFormat="1" x14ac:dyDescent="0.2"/>
    <row r="13398" s="16" customFormat="1" x14ac:dyDescent="0.2"/>
    <row r="13399" s="16" customFormat="1" x14ac:dyDescent="0.2"/>
    <row r="13400" s="16" customFormat="1" x14ac:dyDescent="0.2"/>
    <row r="13401" s="16" customFormat="1" x14ac:dyDescent="0.2"/>
    <row r="13402" s="16" customFormat="1" x14ac:dyDescent="0.2"/>
    <row r="13403" s="16" customFormat="1" x14ac:dyDescent="0.2"/>
    <row r="13404" s="16" customFormat="1" x14ac:dyDescent="0.2"/>
    <row r="13405" s="16" customFormat="1" x14ac:dyDescent="0.2"/>
    <row r="13406" s="16" customFormat="1" x14ac:dyDescent="0.2"/>
    <row r="13407" s="16" customFormat="1" x14ac:dyDescent="0.2"/>
    <row r="13408" s="16" customFormat="1" x14ac:dyDescent="0.2"/>
    <row r="13409" s="16" customFormat="1" x14ac:dyDescent="0.2"/>
    <row r="13410" s="16" customFormat="1" x14ac:dyDescent="0.2"/>
    <row r="13411" s="16" customFormat="1" x14ac:dyDescent="0.2"/>
    <row r="13412" s="16" customFormat="1" x14ac:dyDescent="0.2"/>
    <row r="13413" s="16" customFormat="1" x14ac:dyDescent="0.2"/>
    <row r="13414" s="16" customFormat="1" x14ac:dyDescent="0.2"/>
    <row r="13415" s="16" customFormat="1" x14ac:dyDescent="0.2"/>
    <row r="13416" s="16" customFormat="1" x14ac:dyDescent="0.2"/>
    <row r="13417" s="16" customFormat="1" x14ac:dyDescent="0.2"/>
    <row r="13418" s="16" customFormat="1" x14ac:dyDescent="0.2"/>
    <row r="13419" s="16" customFormat="1" x14ac:dyDescent="0.2"/>
    <row r="13420" s="16" customFormat="1" x14ac:dyDescent="0.2"/>
    <row r="13421" s="16" customFormat="1" x14ac:dyDescent="0.2"/>
    <row r="13422" s="16" customFormat="1" x14ac:dyDescent="0.2"/>
    <row r="13423" s="16" customFormat="1" x14ac:dyDescent="0.2"/>
    <row r="13424" s="16" customFormat="1" x14ac:dyDescent="0.2"/>
    <row r="13425" s="16" customFormat="1" x14ac:dyDescent="0.2"/>
    <row r="13426" s="16" customFormat="1" x14ac:dyDescent="0.2"/>
    <row r="13427" s="16" customFormat="1" x14ac:dyDescent="0.2"/>
    <row r="13428" s="16" customFormat="1" x14ac:dyDescent="0.2"/>
    <row r="13429" s="16" customFormat="1" x14ac:dyDescent="0.2"/>
    <row r="13430" s="16" customFormat="1" x14ac:dyDescent="0.2"/>
    <row r="13431" s="16" customFormat="1" x14ac:dyDescent="0.2"/>
    <row r="13432" s="16" customFormat="1" x14ac:dyDescent="0.2"/>
    <row r="13433" s="16" customFormat="1" x14ac:dyDescent="0.2"/>
    <row r="13434" s="16" customFormat="1" x14ac:dyDescent="0.2"/>
    <row r="13435" s="16" customFormat="1" x14ac:dyDescent="0.2"/>
    <row r="13436" s="16" customFormat="1" x14ac:dyDescent="0.2"/>
    <row r="13437" s="16" customFormat="1" x14ac:dyDescent="0.2"/>
    <row r="13438" s="16" customFormat="1" x14ac:dyDescent="0.2"/>
    <row r="13439" s="16" customFormat="1" x14ac:dyDescent="0.2"/>
    <row r="13440" s="16" customFormat="1" x14ac:dyDescent="0.2"/>
    <row r="13441" s="16" customFormat="1" x14ac:dyDescent="0.2"/>
    <row r="13442" s="16" customFormat="1" x14ac:dyDescent="0.2"/>
    <row r="13443" s="16" customFormat="1" x14ac:dyDescent="0.2"/>
    <row r="13444" s="16" customFormat="1" x14ac:dyDescent="0.2"/>
    <row r="13445" s="16" customFormat="1" x14ac:dyDescent="0.2"/>
    <row r="13446" s="16" customFormat="1" x14ac:dyDescent="0.2"/>
    <row r="13447" s="16" customFormat="1" x14ac:dyDescent="0.2"/>
    <row r="13448" s="16" customFormat="1" x14ac:dyDescent="0.2"/>
    <row r="13449" s="16" customFormat="1" x14ac:dyDescent="0.2"/>
    <row r="13450" s="16" customFormat="1" x14ac:dyDescent="0.2"/>
    <row r="13451" s="16" customFormat="1" x14ac:dyDescent="0.2"/>
    <row r="13452" s="16" customFormat="1" x14ac:dyDescent="0.2"/>
    <row r="13453" s="16" customFormat="1" x14ac:dyDescent="0.2"/>
    <row r="13454" s="16" customFormat="1" x14ac:dyDescent="0.2"/>
    <row r="13455" s="16" customFormat="1" x14ac:dyDescent="0.2"/>
    <row r="13456" s="16" customFormat="1" x14ac:dyDescent="0.2"/>
    <row r="13457" s="16" customFormat="1" x14ac:dyDescent="0.2"/>
    <row r="13458" s="16" customFormat="1" x14ac:dyDescent="0.2"/>
    <row r="13459" s="16" customFormat="1" x14ac:dyDescent="0.2"/>
    <row r="13460" s="16" customFormat="1" x14ac:dyDescent="0.2"/>
    <row r="13461" s="16" customFormat="1" x14ac:dyDescent="0.2"/>
    <row r="13462" s="16" customFormat="1" x14ac:dyDescent="0.2"/>
    <row r="13463" s="16" customFormat="1" x14ac:dyDescent="0.2"/>
    <row r="13464" s="16" customFormat="1" x14ac:dyDescent="0.2"/>
    <row r="13465" s="16" customFormat="1" x14ac:dyDescent="0.2"/>
    <row r="13466" s="16" customFormat="1" x14ac:dyDescent="0.2"/>
    <row r="13467" s="16" customFormat="1" x14ac:dyDescent="0.2"/>
    <row r="13468" s="16" customFormat="1" x14ac:dyDescent="0.2"/>
    <row r="13469" s="16" customFormat="1" x14ac:dyDescent="0.2"/>
    <row r="13470" s="16" customFormat="1" x14ac:dyDescent="0.2"/>
    <row r="13471" s="16" customFormat="1" x14ac:dyDescent="0.2"/>
    <row r="13472" s="16" customFormat="1" x14ac:dyDescent="0.2"/>
    <row r="13473" s="16" customFormat="1" x14ac:dyDescent="0.2"/>
    <row r="13474" s="16" customFormat="1" x14ac:dyDescent="0.2"/>
    <row r="13475" s="16" customFormat="1" x14ac:dyDescent="0.2"/>
    <row r="13476" s="16" customFormat="1" x14ac:dyDescent="0.2"/>
    <row r="13477" s="16" customFormat="1" x14ac:dyDescent="0.2"/>
    <row r="13478" s="16" customFormat="1" x14ac:dyDescent="0.2"/>
    <row r="13479" s="16" customFormat="1" x14ac:dyDescent="0.2"/>
    <row r="13480" s="16" customFormat="1" x14ac:dyDescent="0.2"/>
    <row r="13481" s="16" customFormat="1" x14ac:dyDescent="0.2"/>
    <row r="13482" s="16" customFormat="1" x14ac:dyDescent="0.2"/>
    <row r="13483" s="16" customFormat="1" x14ac:dyDescent="0.2"/>
    <row r="13484" s="16" customFormat="1" x14ac:dyDescent="0.2"/>
    <row r="13485" s="16" customFormat="1" x14ac:dyDescent="0.2"/>
    <row r="13486" s="16" customFormat="1" x14ac:dyDescent="0.2"/>
    <row r="13487" s="16" customFormat="1" x14ac:dyDescent="0.2"/>
    <row r="13488" s="16" customFormat="1" x14ac:dyDescent="0.2"/>
    <row r="13489" s="16" customFormat="1" x14ac:dyDescent="0.2"/>
    <row r="13490" s="16" customFormat="1" x14ac:dyDescent="0.2"/>
    <row r="13491" s="16" customFormat="1" x14ac:dyDescent="0.2"/>
    <row r="13492" s="16" customFormat="1" x14ac:dyDescent="0.2"/>
    <row r="13493" s="16" customFormat="1" x14ac:dyDescent="0.2"/>
    <row r="13494" s="16" customFormat="1" x14ac:dyDescent="0.2"/>
    <row r="13495" s="16" customFormat="1" x14ac:dyDescent="0.2"/>
    <row r="13496" s="16" customFormat="1" x14ac:dyDescent="0.2"/>
    <row r="13497" s="16" customFormat="1" x14ac:dyDescent="0.2"/>
    <row r="13498" s="16" customFormat="1" x14ac:dyDescent="0.2"/>
    <row r="13499" s="16" customFormat="1" x14ac:dyDescent="0.2"/>
    <row r="13500" s="16" customFormat="1" x14ac:dyDescent="0.2"/>
    <row r="13501" s="16" customFormat="1" x14ac:dyDescent="0.2"/>
    <row r="13502" s="16" customFormat="1" x14ac:dyDescent="0.2"/>
    <row r="13503" s="16" customFormat="1" x14ac:dyDescent="0.2"/>
    <row r="13504" s="16" customFormat="1" x14ac:dyDescent="0.2"/>
    <row r="13505" s="16" customFormat="1" x14ac:dyDescent="0.2"/>
    <row r="13506" s="16" customFormat="1" x14ac:dyDescent="0.2"/>
    <row r="13507" s="16" customFormat="1" x14ac:dyDescent="0.2"/>
    <row r="13508" s="16" customFormat="1" x14ac:dyDescent="0.2"/>
    <row r="13509" s="16" customFormat="1" x14ac:dyDescent="0.2"/>
    <row r="13510" s="16" customFormat="1" x14ac:dyDescent="0.2"/>
    <row r="13511" s="16" customFormat="1" x14ac:dyDescent="0.2"/>
    <row r="13512" s="16" customFormat="1" x14ac:dyDescent="0.2"/>
    <row r="13513" s="16" customFormat="1" x14ac:dyDescent="0.2"/>
    <row r="13514" s="16" customFormat="1" x14ac:dyDescent="0.2"/>
    <row r="13515" s="16" customFormat="1" x14ac:dyDescent="0.2"/>
    <row r="13516" s="16" customFormat="1" x14ac:dyDescent="0.2"/>
    <row r="13517" s="16" customFormat="1" x14ac:dyDescent="0.2"/>
    <row r="13518" s="16" customFormat="1" x14ac:dyDescent="0.2"/>
    <row r="13519" s="16" customFormat="1" x14ac:dyDescent="0.2"/>
    <row r="13520" s="16" customFormat="1" x14ac:dyDescent="0.2"/>
    <row r="13521" s="16" customFormat="1" x14ac:dyDescent="0.2"/>
    <row r="13522" s="16" customFormat="1" x14ac:dyDescent="0.2"/>
    <row r="13523" s="16" customFormat="1" x14ac:dyDescent="0.2"/>
    <row r="13524" s="16" customFormat="1" x14ac:dyDescent="0.2"/>
    <row r="13525" s="16" customFormat="1" x14ac:dyDescent="0.2"/>
    <row r="13526" s="16" customFormat="1" x14ac:dyDescent="0.2"/>
    <row r="13527" s="16" customFormat="1" x14ac:dyDescent="0.2"/>
    <row r="13528" s="16" customFormat="1" x14ac:dyDescent="0.2"/>
    <row r="13529" s="16" customFormat="1" x14ac:dyDescent="0.2"/>
    <row r="13530" s="16" customFormat="1" x14ac:dyDescent="0.2"/>
    <row r="13531" s="16" customFormat="1" x14ac:dyDescent="0.2"/>
    <row r="13532" s="16" customFormat="1" x14ac:dyDescent="0.2"/>
    <row r="13533" s="16" customFormat="1" x14ac:dyDescent="0.2"/>
    <row r="13534" s="16" customFormat="1" x14ac:dyDescent="0.2"/>
    <row r="13535" s="16" customFormat="1" x14ac:dyDescent="0.2"/>
    <row r="13536" s="16" customFormat="1" x14ac:dyDescent="0.2"/>
    <row r="13537" s="16" customFormat="1" x14ac:dyDescent="0.2"/>
    <row r="13538" s="16" customFormat="1" x14ac:dyDescent="0.2"/>
    <row r="13539" s="16" customFormat="1" x14ac:dyDescent="0.2"/>
    <row r="13540" s="16" customFormat="1" x14ac:dyDescent="0.2"/>
    <row r="13541" s="16" customFormat="1" x14ac:dyDescent="0.2"/>
    <row r="13542" s="16" customFormat="1" x14ac:dyDescent="0.2"/>
    <row r="13543" s="16" customFormat="1" x14ac:dyDescent="0.2"/>
    <row r="13544" s="16" customFormat="1" x14ac:dyDescent="0.2"/>
    <row r="13545" s="16" customFormat="1" x14ac:dyDescent="0.2"/>
    <row r="13546" s="16" customFormat="1" x14ac:dyDescent="0.2"/>
    <row r="13547" s="16" customFormat="1" x14ac:dyDescent="0.2"/>
    <row r="13548" s="16" customFormat="1" x14ac:dyDescent="0.2"/>
    <row r="13549" s="16" customFormat="1" x14ac:dyDescent="0.2"/>
    <row r="13550" s="16" customFormat="1" x14ac:dyDescent="0.2"/>
    <row r="13551" s="16" customFormat="1" x14ac:dyDescent="0.2"/>
    <row r="13552" s="16" customFormat="1" x14ac:dyDescent="0.2"/>
    <row r="13553" s="16" customFormat="1" x14ac:dyDescent="0.2"/>
    <row r="13554" s="16" customFormat="1" x14ac:dyDescent="0.2"/>
    <row r="13555" s="16" customFormat="1" x14ac:dyDescent="0.2"/>
    <row r="13556" s="16" customFormat="1" x14ac:dyDescent="0.2"/>
    <row r="13557" s="16" customFormat="1" x14ac:dyDescent="0.2"/>
    <row r="13558" s="16" customFormat="1" x14ac:dyDescent="0.2"/>
    <row r="13559" s="16" customFormat="1" x14ac:dyDescent="0.2"/>
    <row r="13560" s="16" customFormat="1" x14ac:dyDescent="0.2"/>
    <row r="13561" s="16" customFormat="1" x14ac:dyDescent="0.2"/>
    <row r="13562" s="16" customFormat="1" x14ac:dyDescent="0.2"/>
    <row r="13563" s="16" customFormat="1" x14ac:dyDescent="0.2"/>
    <row r="13564" s="16" customFormat="1" x14ac:dyDescent="0.2"/>
    <row r="13565" s="16" customFormat="1" x14ac:dyDescent="0.2"/>
    <row r="13566" s="16" customFormat="1" x14ac:dyDescent="0.2"/>
    <row r="13567" s="16" customFormat="1" x14ac:dyDescent="0.2"/>
    <row r="13568" s="16" customFormat="1" x14ac:dyDescent="0.2"/>
    <row r="13569" s="16" customFormat="1" x14ac:dyDescent="0.2"/>
    <row r="13570" s="16" customFormat="1" x14ac:dyDescent="0.2"/>
    <row r="13571" s="16" customFormat="1" x14ac:dyDescent="0.2"/>
    <row r="13572" s="16" customFormat="1" x14ac:dyDescent="0.2"/>
    <row r="13573" s="16" customFormat="1" x14ac:dyDescent="0.2"/>
    <row r="13574" s="16" customFormat="1" x14ac:dyDescent="0.2"/>
    <row r="13575" s="16" customFormat="1" x14ac:dyDescent="0.2"/>
    <row r="13576" s="16" customFormat="1" x14ac:dyDescent="0.2"/>
    <row r="13577" s="16" customFormat="1" x14ac:dyDescent="0.2"/>
    <row r="13578" s="16" customFormat="1" x14ac:dyDescent="0.2"/>
    <row r="13579" s="16" customFormat="1" x14ac:dyDescent="0.2"/>
    <row r="13580" s="16" customFormat="1" x14ac:dyDescent="0.2"/>
    <row r="13581" s="16" customFormat="1" x14ac:dyDescent="0.2"/>
    <row r="13582" s="16" customFormat="1" x14ac:dyDescent="0.2"/>
    <row r="13583" s="16" customFormat="1" x14ac:dyDescent="0.2"/>
    <row r="13584" s="16" customFormat="1" x14ac:dyDescent="0.2"/>
    <row r="13585" s="16" customFormat="1" x14ac:dyDescent="0.2"/>
    <row r="13586" s="16" customFormat="1" x14ac:dyDescent="0.2"/>
    <row r="13587" s="16" customFormat="1" x14ac:dyDescent="0.2"/>
    <row r="13588" s="16" customFormat="1" x14ac:dyDescent="0.2"/>
    <row r="13589" s="16" customFormat="1" x14ac:dyDescent="0.2"/>
    <row r="13590" s="16" customFormat="1" x14ac:dyDescent="0.2"/>
    <row r="13591" s="16" customFormat="1" x14ac:dyDescent="0.2"/>
    <row r="13592" s="16" customFormat="1" x14ac:dyDescent="0.2"/>
    <row r="13593" s="16" customFormat="1" x14ac:dyDescent="0.2"/>
    <row r="13594" s="16" customFormat="1" x14ac:dyDescent="0.2"/>
    <row r="13595" s="16" customFormat="1" x14ac:dyDescent="0.2"/>
    <row r="13596" s="16" customFormat="1" x14ac:dyDescent="0.2"/>
    <row r="13597" s="16" customFormat="1" x14ac:dyDescent="0.2"/>
    <row r="13598" s="16" customFormat="1" x14ac:dyDescent="0.2"/>
    <row r="13599" s="16" customFormat="1" x14ac:dyDescent="0.2"/>
    <row r="13600" s="16" customFormat="1" x14ac:dyDescent="0.2"/>
    <row r="13601" s="16" customFormat="1" x14ac:dyDescent="0.2"/>
    <row r="13602" s="16" customFormat="1" x14ac:dyDescent="0.2"/>
    <row r="13603" s="16" customFormat="1" x14ac:dyDescent="0.2"/>
    <row r="13604" s="16" customFormat="1" x14ac:dyDescent="0.2"/>
    <row r="13605" s="16" customFormat="1" x14ac:dyDescent="0.2"/>
    <row r="13606" s="16" customFormat="1" x14ac:dyDescent="0.2"/>
    <row r="13607" s="16" customFormat="1" x14ac:dyDescent="0.2"/>
    <row r="13608" s="16" customFormat="1" x14ac:dyDescent="0.2"/>
    <row r="13609" s="16" customFormat="1" x14ac:dyDescent="0.2"/>
    <row r="13610" s="16" customFormat="1" x14ac:dyDescent="0.2"/>
    <row r="13611" s="16" customFormat="1" x14ac:dyDescent="0.2"/>
    <row r="13612" s="16" customFormat="1" x14ac:dyDescent="0.2"/>
    <row r="13613" s="16" customFormat="1" x14ac:dyDescent="0.2"/>
    <row r="13614" s="16" customFormat="1" x14ac:dyDescent="0.2"/>
    <row r="13615" s="16" customFormat="1" x14ac:dyDescent="0.2"/>
    <row r="13616" s="16" customFormat="1" x14ac:dyDescent="0.2"/>
    <row r="13617" s="16" customFormat="1" x14ac:dyDescent="0.2"/>
    <row r="13618" s="16" customFormat="1" x14ac:dyDescent="0.2"/>
    <row r="13619" s="16" customFormat="1" x14ac:dyDescent="0.2"/>
    <row r="13620" s="16" customFormat="1" x14ac:dyDescent="0.2"/>
    <row r="13621" s="16" customFormat="1" x14ac:dyDescent="0.2"/>
    <row r="13622" s="16" customFormat="1" x14ac:dyDescent="0.2"/>
    <row r="13623" s="16" customFormat="1" x14ac:dyDescent="0.2"/>
    <row r="13624" s="16" customFormat="1" x14ac:dyDescent="0.2"/>
    <row r="13625" s="16" customFormat="1" x14ac:dyDescent="0.2"/>
    <row r="13626" s="16" customFormat="1" x14ac:dyDescent="0.2"/>
    <row r="13627" s="16" customFormat="1" x14ac:dyDescent="0.2"/>
    <row r="13628" s="16" customFormat="1" x14ac:dyDescent="0.2"/>
    <row r="13629" s="16" customFormat="1" x14ac:dyDescent="0.2"/>
    <row r="13630" s="16" customFormat="1" x14ac:dyDescent="0.2"/>
    <row r="13631" s="16" customFormat="1" x14ac:dyDescent="0.2"/>
    <row r="13632" s="16" customFormat="1" x14ac:dyDescent="0.2"/>
    <row r="13633" s="16" customFormat="1" x14ac:dyDescent="0.2"/>
    <row r="13634" s="16" customFormat="1" x14ac:dyDescent="0.2"/>
    <row r="13635" s="16" customFormat="1" x14ac:dyDescent="0.2"/>
    <row r="13636" s="16" customFormat="1" x14ac:dyDescent="0.2"/>
    <row r="13637" s="16" customFormat="1" x14ac:dyDescent="0.2"/>
    <row r="13638" s="16" customFormat="1" x14ac:dyDescent="0.2"/>
    <row r="13639" s="16" customFormat="1" x14ac:dyDescent="0.2"/>
    <row r="13640" s="16" customFormat="1" x14ac:dyDescent="0.2"/>
    <row r="13641" s="16" customFormat="1" x14ac:dyDescent="0.2"/>
    <row r="13642" s="16" customFormat="1" x14ac:dyDescent="0.2"/>
    <row r="13643" s="16" customFormat="1" x14ac:dyDescent="0.2"/>
    <row r="13644" s="16" customFormat="1" x14ac:dyDescent="0.2"/>
    <row r="13645" s="16" customFormat="1" x14ac:dyDescent="0.2"/>
    <row r="13646" s="16" customFormat="1" x14ac:dyDescent="0.2"/>
    <row r="13647" s="16" customFormat="1" x14ac:dyDescent="0.2"/>
    <row r="13648" s="16" customFormat="1" x14ac:dyDescent="0.2"/>
    <row r="13649" s="16" customFormat="1" x14ac:dyDescent="0.2"/>
    <row r="13650" s="16" customFormat="1" x14ac:dyDescent="0.2"/>
    <row r="13651" s="16" customFormat="1" x14ac:dyDescent="0.2"/>
    <row r="13652" s="16" customFormat="1" x14ac:dyDescent="0.2"/>
    <row r="13653" s="16" customFormat="1" x14ac:dyDescent="0.2"/>
    <row r="13654" s="16" customFormat="1" x14ac:dyDescent="0.2"/>
    <row r="13655" s="16" customFormat="1" x14ac:dyDescent="0.2"/>
    <row r="13656" s="16" customFormat="1" x14ac:dyDescent="0.2"/>
    <row r="13657" s="16" customFormat="1" x14ac:dyDescent="0.2"/>
    <row r="13658" s="16" customFormat="1" x14ac:dyDescent="0.2"/>
    <row r="13659" s="16" customFormat="1" x14ac:dyDescent="0.2"/>
    <row r="13660" s="16" customFormat="1" x14ac:dyDescent="0.2"/>
    <row r="13661" s="16" customFormat="1" x14ac:dyDescent="0.2"/>
    <row r="13662" s="16" customFormat="1" x14ac:dyDescent="0.2"/>
    <row r="13663" s="16" customFormat="1" x14ac:dyDescent="0.2"/>
    <row r="13664" s="16" customFormat="1" x14ac:dyDescent="0.2"/>
    <row r="13665" s="16" customFormat="1" x14ac:dyDescent="0.2"/>
    <row r="13666" s="16" customFormat="1" x14ac:dyDescent="0.2"/>
    <row r="13667" s="16" customFormat="1" x14ac:dyDescent="0.2"/>
    <row r="13668" s="16" customFormat="1" x14ac:dyDescent="0.2"/>
    <row r="13669" s="16" customFormat="1" x14ac:dyDescent="0.2"/>
    <row r="13670" s="16" customFormat="1" x14ac:dyDescent="0.2"/>
    <row r="13671" s="16" customFormat="1" x14ac:dyDescent="0.2"/>
    <row r="13672" s="16" customFormat="1" x14ac:dyDescent="0.2"/>
    <row r="13673" s="16" customFormat="1" x14ac:dyDescent="0.2"/>
    <row r="13674" s="16" customFormat="1" x14ac:dyDescent="0.2"/>
    <row r="13675" s="16" customFormat="1" x14ac:dyDescent="0.2"/>
    <row r="13676" s="16" customFormat="1" x14ac:dyDescent="0.2"/>
    <row r="13677" s="16" customFormat="1" x14ac:dyDescent="0.2"/>
    <row r="13678" s="16" customFormat="1" x14ac:dyDescent="0.2"/>
    <row r="13679" s="16" customFormat="1" x14ac:dyDescent="0.2"/>
    <row r="13680" s="16" customFormat="1" x14ac:dyDescent="0.2"/>
    <row r="13681" s="16" customFormat="1" x14ac:dyDescent="0.2"/>
    <row r="13682" s="16" customFormat="1" x14ac:dyDescent="0.2"/>
    <row r="13683" s="16" customFormat="1" x14ac:dyDescent="0.2"/>
    <row r="13684" s="16" customFormat="1" x14ac:dyDescent="0.2"/>
    <row r="13685" s="16" customFormat="1" x14ac:dyDescent="0.2"/>
    <row r="13686" s="16" customFormat="1" x14ac:dyDescent="0.2"/>
    <row r="13687" s="16" customFormat="1" x14ac:dyDescent="0.2"/>
    <row r="13688" s="16" customFormat="1" x14ac:dyDescent="0.2"/>
    <row r="13689" s="16" customFormat="1" x14ac:dyDescent="0.2"/>
    <row r="13690" s="16" customFormat="1" x14ac:dyDescent="0.2"/>
    <row r="13691" s="16" customFormat="1" x14ac:dyDescent="0.2"/>
    <row r="13692" s="16" customFormat="1" x14ac:dyDescent="0.2"/>
    <row r="13693" s="16" customFormat="1" x14ac:dyDescent="0.2"/>
    <row r="13694" s="16" customFormat="1" x14ac:dyDescent="0.2"/>
    <row r="13695" s="16" customFormat="1" x14ac:dyDescent="0.2"/>
    <row r="13696" s="16" customFormat="1" x14ac:dyDescent="0.2"/>
    <row r="13697" s="16" customFormat="1" x14ac:dyDescent="0.2"/>
    <row r="13698" s="16" customFormat="1" x14ac:dyDescent="0.2"/>
    <row r="13699" s="16" customFormat="1" x14ac:dyDescent="0.2"/>
    <row r="13700" s="16" customFormat="1" x14ac:dyDescent="0.2"/>
    <row r="13701" s="16" customFormat="1" x14ac:dyDescent="0.2"/>
    <row r="13702" s="16" customFormat="1" x14ac:dyDescent="0.2"/>
    <row r="13703" s="16" customFormat="1" x14ac:dyDescent="0.2"/>
    <row r="13704" s="16" customFormat="1" x14ac:dyDescent="0.2"/>
    <row r="13705" s="16" customFormat="1" x14ac:dyDescent="0.2"/>
    <row r="13706" s="16" customFormat="1" x14ac:dyDescent="0.2"/>
    <row r="13707" s="16" customFormat="1" x14ac:dyDescent="0.2"/>
    <row r="13708" s="16" customFormat="1" x14ac:dyDescent="0.2"/>
    <row r="13709" s="16" customFormat="1" x14ac:dyDescent="0.2"/>
    <row r="13710" s="16" customFormat="1" x14ac:dyDescent="0.2"/>
    <row r="13711" s="16" customFormat="1" x14ac:dyDescent="0.2"/>
    <row r="13712" s="16" customFormat="1" x14ac:dyDescent="0.2"/>
    <row r="13713" s="16" customFormat="1" x14ac:dyDescent="0.2"/>
    <row r="13714" s="16" customFormat="1" x14ac:dyDescent="0.2"/>
    <row r="13715" s="16" customFormat="1" x14ac:dyDescent="0.2"/>
    <row r="13716" s="16" customFormat="1" x14ac:dyDescent="0.2"/>
    <row r="13717" s="16" customFormat="1" x14ac:dyDescent="0.2"/>
    <row r="13718" s="16" customFormat="1" x14ac:dyDescent="0.2"/>
    <row r="13719" s="16" customFormat="1" x14ac:dyDescent="0.2"/>
    <row r="13720" s="16" customFormat="1" x14ac:dyDescent="0.2"/>
    <row r="13721" s="16" customFormat="1" x14ac:dyDescent="0.2"/>
    <row r="13722" s="16" customFormat="1" x14ac:dyDescent="0.2"/>
    <row r="13723" s="16" customFormat="1" x14ac:dyDescent="0.2"/>
    <row r="13724" s="16" customFormat="1" x14ac:dyDescent="0.2"/>
    <row r="13725" s="16" customFormat="1" x14ac:dyDescent="0.2"/>
    <row r="13726" s="16" customFormat="1" x14ac:dyDescent="0.2"/>
    <row r="13727" s="16" customFormat="1" x14ac:dyDescent="0.2"/>
    <row r="13728" s="16" customFormat="1" x14ac:dyDescent="0.2"/>
    <row r="13729" s="16" customFormat="1" x14ac:dyDescent="0.2"/>
    <row r="13730" s="16" customFormat="1" x14ac:dyDescent="0.2"/>
    <row r="13731" s="16" customFormat="1" x14ac:dyDescent="0.2"/>
    <row r="13732" s="16" customFormat="1" x14ac:dyDescent="0.2"/>
    <row r="13733" s="16" customFormat="1" x14ac:dyDescent="0.2"/>
    <row r="13734" s="16" customFormat="1" x14ac:dyDescent="0.2"/>
    <row r="13735" s="16" customFormat="1" x14ac:dyDescent="0.2"/>
    <row r="13736" s="16" customFormat="1" x14ac:dyDescent="0.2"/>
    <row r="13737" s="16" customFormat="1" x14ac:dyDescent="0.2"/>
    <row r="13738" s="16" customFormat="1" x14ac:dyDescent="0.2"/>
    <row r="13739" s="16" customFormat="1" x14ac:dyDescent="0.2"/>
    <row r="13740" s="16" customFormat="1" x14ac:dyDescent="0.2"/>
    <row r="13741" s="16" customFormat="1" x14ac:dyDescent="0.2"/>
    <row r="13742" s="16" customFormat="1" x14ac:dyDescent="0.2"/>
    <row r="13743" s="16" customFormat="1" x14ac:dyDescent="0.2"/>
    <row r="13744" s="16" customFormat="1" x14ac:dyDescent="0.2"/>
    <row r="13745" s="16" customFormat="1" x14ac:dyDescent="0.2"/>
    <row r="13746" s="16" customFormat="1" x14ac:dyDescent="0.2"/>
    <row r="13747" s="16" customFormat="1" x14ac:dyDescent="0.2"/>
    <row r="13748" s="16" customFormat="1" x14ac:dyDescent="0.2"/>
    <row r="13749" s="16" customFormat="1" x14ac:dyDescent="0.2"/>
    <row r="13750" s="16" customFormat="1" x14ac:dyDescent="0.2"/>
    <row r="13751" s="16" customFormat="1" x14ac:dyDescent="0.2"/>
    <row r="13752" s="16" customFormat="1" x14ac:dyDescent="0.2"/>
    <row r="13753" s="16" customFormat="1" x14ac:dyDescent="0.2"/>
    <row r="13754" s="16" customFormat="1" x14ac:dyDescent="0.2"/>
    <row r="13755" s="16" customFormat="1" x14ac:dyDescent="0.2"/>
    <row r="13756" s="16" customFormat="1" x14ac:dyDescent="0.2"/>
    <row r="13757" s="16" customFormat="1" x14ac:dyDescent="0.2"/>
    <row r="13758" s="16" customFormat="1" x14ac:dyDescent="0.2"/>
    <row r="13759" s="16" customFormat="1" x14ac:dyDescent="0.2"/>
    <row r="13760" s="16" customFormat="1" x14ac:dyDescent="0.2"/>
    <row r="13761" s="16" customFormat="1" x14ac:dyDescent="0.2"/>
    <row r="13762" s="16" customFormat="1" x14ac:dyDescent="0.2"/>
    <row r="13763" s="16" customFormat="1" x14ac:dyDescent="0.2"/>
    <row r="13764" s="16" customFormat="1" x14ac:dyDescent="0.2"/>
    <row r="13765" s="16" customFormat="1" x14ac:dyDescent="0.2"/>
    <row r="13766" s="16" customFormat="1" x14ac:dyDescent="0.2"/>
    <row r="13767" s="16" customFormat="1" x14ac:dyDescent="0.2"/>
    <row r="13768" s="16" customFormat="1" x14ac:dyDescent="0.2"/>
    <row r="13769" s="16" customFormat="1" x14ac:dyDescent="0.2"/>
    <row r="13770" s="16" customFormat="1" x14ac:dyDescent="0.2"/>
    <row r="13771" s="16" customFormat="1" x14ac:dyDescent="0.2"/>
    <row r="13772" s="16" customFormat="1" x14ac:dyDescent="0.2"/>
    <row r="13773" s="16" customFormat="1" x14ac:dyDescent="0.2"/>
    <row r="13774" s="16" customFormat="1" x14ac:dyDescent="0.2"/>
    <row r="13775" s="16" customFormat="1" x14ac:dyDescent="0.2"/>
    <row r="13776" s="16" customFormat="1" x14ac:dyDescent="0.2"/>
    <row r="13777" s="16" customFormat="1" x14ac:dyDescent="0.2"/>
    <row r="13778" s="16" customFormat="1" x14ac:dyDescent="0.2"/>
    <row r="13779" s="16" customFormat="1" x14ac:dyDescent="0.2"/>
    <row r="13780" s="16" customFormat="1" x14ac:dyDescent="0.2"/>
    <row r="13781" s="16" customFormat="1" x14ac:dyDescent="0.2"/>
    <row r="13782" s="16" customFormat="1" x14ac:dyDescent="0.2"/>
    <row r="13783" s="16" customFormat="1" x14ac:dyDescent="0.2"/>
    <row r="13784" s="16" customFormat="1" x14ac:dyDescent="0.2"/>
    <row r="13785" s="16" customFormat="1" x14ac:dyDescent="0.2"/>
    <row r="13786" s="16" customFormat="1" x14ac:dyDescent="0.2"/>
    <row r="13787" s="16" customFormat="1" x14ac:dyDescent="0.2"/>
    <row r="13788" s="16" customFormat="1" x14ac:dyDescent="0.2"/>
    <row r="13789" s="16" customFormat="1" x14ac:dyDescent="0.2"/>
    <row r="13790" s="16" customFormat="1" x14ac:dyDescent="0.2"/>
    <row r="13791" s="16" customFormat="1" x14ac:dyDescent="0.2"/>
    <row r="13792" s="16" customFormat="1" x14ac:dyDescent="0.2"/>
    <row r="13793" s="16" customFormat="1" x14ac:dyDescent="0.2"/>
    <row r="13794" s="16" customFormat="1" x14ac:dyDescent="0.2"/>
    <row r="13795" s="16" customFormat="1" x14ac:dyDescent="0.2"/>
    <row r="13796" s="16" customFormat="1" x14ac:dyDescent="0.2"/>
    <row r="13797" s="16" customFormat="1" x14ac:dyDescent="0.2"/>
    <row r="13798" s="16" customFormat="1" x14ac:dyDescent="0.2"/>
    <row r="13799" s="16" customFormat="1" x14ac:dyDescent="0.2"/>
    <row r="13800" s="16" customFormat="1" x14ac:dyDescent="0.2"/>
    <row r="13801" s="16" customFormat="1" x14ac:dyDescent="0.2"/>
    <row r="13802" s="16" customFormat="1" x14ac:dyDescent="0.2"/>
    <row r="13803" s="16" customFormat="1" x14ac:dyDescent="0.2"/>
    <row r="13804" s="16" customFormat="1" x14ac:dyDescent="0.2"/>
    <row r="13805" s="16" customFormat="1" x14ac:dyDescent="0.2"/>
    <row r="13806" s="16" customFormat="1" x14ac:dyDescent="0.2"/>
    <row r="13807" s="16" customFormat="1" x14ac:dyDescent="0.2"/>
    <row r="13808" s="16" customFormat="1" x14ac:dyDescent="0.2"/>
    <row r="13809" s="16" customFormat="1" x14ac:dyDescent="0.2"/>
    <row r="13810" s="16" customFormat="1" x14ac:dyDescent="0.2"/>
    <row r="13811" s="16" customFormat="1" x14ac:dyDescent="0.2"/>
    <row r="13812" s="16" customFormat="1" x14ac:dyDescent="0.2"/>
    <row r="13813" s="16" customFormat="1" x14ac:dyDescent="0.2"/>
    <row r="13814" s="16" customFormat="1" x14ac:dyDescent="0.2"/>
    <row r="13815" s="16" customFormat="1" x14ac:dyDescent="0.2"/>
    <row r="13816" s="16" customFormat="1" x14ac:dyDescent="0.2"/>
    <row r="13817" s="16" customFormat="1" x14ac:dyDescent="0.2"/>
    <row r="13818" s="16" customFormat="1" x14ac:dyDescent="0.2"/>
    <row r="13819" s="16" customFormat="1" x14ac:dyDescent="0.2"/>
    <row r="13820" s="16" customFormat="1" x14ac:dyDescent="0.2"/>
    <row r="13821" s="16" customFormat="1" x14ac:dyDescent="0.2"/>
    <row r="13822" s="16" customFormat="1" x14ac:dyDescent="0.2"/>
    <row r="13823" s="16" customFormat="1" x14ac:dyDescent="0.2"/>
    <row r="13824" s="16" customFormat="1" x14ac:dyDescent="0.2"/>
    <row r="13825" s="16" customFormat="1" x14ac:dyDescent="0.2"/>
    <row r="13826" s="16" customFormat="1" x14ac:dyDescent="0.2"/>
    <row r="13827" s="16" customFormat="1" x14ac:dyDescent="0.2"/>
    <row r="13828" s="16" customFormat="1" x14ac:dyDescent="0.2"/>
    <row r="13829" s="16" customFormat="1" x14ac:dyDescent="0.2"/>
    <row r="13830" s="16" customFormat="1" x14ac:dyDescent="0.2"/>
    <row r="13831" s="16" customFormat="1" x14ac:dyDescent="0.2"/>
    <row r="13832" s="16" customFormat="1" x14ac:dyDescent="0.2"/>
    <row r="13833" s="16" customFormat="1" x14ac:dyDescent="0.2"/>
    <row r="13834" s="16" customFormat="1" x14ac:dyDescent="0.2"/>
    <row r="13835" s="16" customFormat="1" x14ac:dyDescent="0.2"/>
    <row r="13836" s="16" customFormat="1" x14ac:dyDescent="0.2"/>
    <row r="13837" s="16" customFormat="1" x14ac:dyDescent="0.2"/>
    <row r="13838" s="16" customFormat="1" x14ac:dyDescent="0.2"/>
    <row r="13839" s="16" customFormat="1" x14ac:dyDescent="0.2"/>
    <row r="13840" s="16" customFormat="1" x14ac:dyDescent="0.2"/>
    <row r="13841" s="16" customFormat="1" x14ac:dyDescent="0.2"/>
    <row r="13842" s="16" customFormat="1" x14ac:dyDescent="0.2"/>
    <row r="13843" s="16" customFormat="1" x14ac:dyDescent="0.2"/>
    <row r="13844" s="16" customFormat="1" x14ac:dyDescent="0.2"/>
    <row r="13845" s="16" customFormat="1" x14ac:dyDescent="0.2"/>
    <row r="13846" s="16" customFormat="1" x14ac:dyDescent="0.2"/>
    <row r="13847" s="16" customFormat="1" x14ac:dyDescent="0.2"/>
    <row r="13848" s="16" customFormat="1" x14ac:dyDescent="0.2"/>
    <row r="13849" s="16" customFormat="1" x14ac:dyDescent="0.2"/>
    <row r="13850" s="16" customFormat="1" x14ac:dyDescent="0.2"/>
    <row r="13851" s="16" customFormat="1" x14ac:dyDescent="0.2"/>
    <row r="13852" s="16" customFormat="1" x14ac:dyDescent="0.2"/>
    <row r="13853" s="16" customFormat="1" x14ac:dyDescent="0.2"/>
    <row r="13854" s="16" customFormat="1" x14ac:dyDescent="0.2"/>
    <row r="13855" s="16" customFormat="1" x14ac:dyDescent="0.2"/>
    <row r="13856" s="16" customFormat="1" x14ac:dyDescent="0.2"/>
    <row r="13857" s="16" customFormat="1" x14ac:dyDescent="0.2"/>
    <row r="13858" s="16" customFormat="1" x14ac:dyDescent="0.2"/>
    <row r="13859" s="16" customFormat="1" x14ac:dyDescent="0.2"/>
    <row r="13860" s="16" customFormat="1" x14ac:dyDescent="0.2"/>
    <row r="13861" s="16" customFormat="1" x14ac:dyDescent="0.2"/>
    <row r="13862" s="16" customFormat="1" x14ac:dyDescent="0.2"/>
    <row r="13863" s="16" customFormat="1" x14ac:dyDescent="0.2"/>
    <row r="13864" s="16" customFormat="1" x14ac:dyDescent="0.2"/>
    <row r="13865" s="16" customFormat="1" x14ac:dyDescent="0.2"/>
    <row r="13866" s="16" customFormat="1" x14ac:dyDescent="0.2"/>
    <row r="13867" s="16" customFormat="1" x14ac:dyDescent="0.2"/>
    <row r="13868" s="16" customFormat="1" x14ac:dyDescent="0.2"/>
    <row r="13869" s="16" customFormat="1" x14ac:dyDescent="0.2"/>
    <row r="13870" s="16" customFormat="1" x14ac:dyDescent="0.2"/>
    <row r="13871" s="16" customFormat="1" x14ac:dyDescent="0.2"/>
    <row r="13872" s="16" customFormat="1" x14ac:dyDescent="0.2"/>
    <row r="13873" s="16" customFormat="1" x14ac:dyDescent="0.2"/>
    <row r="13874" s="16" customFormat="1" x14ac:dyDescent="0.2"/>
    <row r="13875" s="16" customFormat="1" x14ac:dyDescent="0.2"/>
    <row r="13876" s="16" customFormat="1" x14ac:dyDescent="0.2"/>
    <row r="13877" s="16" customFormat="1" x14ac:dyDescent="0.2"/>
    <row r="13878" s="16" customFormat="1" x14ac:dyDescent="0.2"/>
    <row r="13879" s="16" customFormat="1" x14ac:dyDescent="0.2"/>
    <row r="13880" s="16" customFormat="1" x14ac:dyDescent="0.2"/>
    <row r="13881" s="16" customFormat="1" x14ac:dyDescent="0.2"/>
    <row r="13882" s="16" customFormat="1" x14ac:dyDescent="0.2"/>
    <row r="13883" s="16" customFormat="1" x14ac:dyDescent="0.2"/>
    <row r="13884" s="16" customFormat="1" x14ac:dyDescent="0.2"/>
    <row r="13885" s="16" customFormat="1" x14ac:dyDescent="0.2"/>
    <row r="13886" s="16" customFormat="1" x14ac:dyDescent="0.2"/>
    <row r="13887" s="16" customFormat="1" x14ac:dyDescent="0.2"/>
    <row r="13888" s="16" customFormat="1" x14ac:dyDescent="0.2"/>
    <row r="13889" s="16" customFormat="1" x14ac:dyDescent="0.2"/>
    <row r="13890" s="16" customFormat="1" x14ac:dyDescent="0.2"/>
    <row r="13891" s="16" customFormat="1" x14ac:dyDescent="0.2"/>
    <row r="13892" s="16" customFormat="1" x14ac:dyDescent="0.2"/>
    <row r="13893" s="16" customFormat="1" x14ac:dyDescent="0.2"/>
    <row r="13894" s="16" customFormat="1" x14ac:dyDescent="0.2"/>
    <row r="13895" s="16" customFormat="1" x14ac:dyDescent="0.2"/>
    <row r="13896" s="16" customFormat="1" x14ac:dyDescent="0.2"/>
    <row r="13897" s="16" customFormat="1" x14ac:dyDescent="0.2"/>
    <row r="13898" s="16" customFormat="1" x14ac:dyDescent="0.2"/>
    <row r="13899" s="16" customFormat="1" x14ac:dyDescent="0.2"/>
    <row r="13900" s="16" customFormat="1" x14ac:dyDescent="0.2"/>
    <row r="13901" s="16" customFormat="1" x14ac:dyDescent="0.2"/>
    <row r="13902" s="16" customFormat="1" x14ac:dyDescent="0.2"/>
    <row r="13903" s="16" customFormat="1" x14ac:dyDescent="0.2"/>
    <row r="13904" s="16" customFormat="1" x14ac:dyDescent="0.2"/>
    <row r="13905" s="16" customFormat="1" x14ac:dyDescent="0.2"/>
    <row r="13906" s="16" customFormat="1" x14ac:dyDescent="0.2"/>
    <row r="13907" s="16" customFormat="1" x14ac:dyDescent="0.2"/>
    <row r="13908" s="16" customFormat="1" x14ac:dyDescent="0.2"/>
    <row r="13909" s="16" customFormat="1" x14ac:dyDescent="0.2"/>
    <row r="13910" s="16" customFormat="1" x14ac:dyDescent="0.2"/>
    <row r="13911" s="16" customFormat="1" x14ac:dyDescent="0.2"/>
    <row r="13912" s="16" customFormat="1" x14ac:dyDescent="0.2"/>
    <row r="13913" s="16" customFormat="1" x14ac:dyDescent="0.2"/>
    <row r="13914" s="16" customFormat="1" x14ac:dyDescent="0.2"/>
    <row r="13915" s="16" customFormat="1" x14ac:dyDescent="0.2"/>
    <row r="13916" s="16" customFormat="1" x14ac:dyDescent="0.2"/>
    <row r="13917" s="16" customFormat="1" x14ac:dyDescent="0.2"/>
    <row r="13918" s="16" customFormat="1" x14ac:dyDescent="0.2"/>
    <row r="13919" s="16" customFormat="1" x14ac:dyDescent="0.2"/>
    <row r="13920" s="16" customFormat="1" x14ac:dyDescent="0.2"/>
    <row r="13921" s="16" customFormat="1" x14ac:dyDescent="0.2"/>
    <row r="13922" s="16" customFormat="1" x14ac:dyDescent="0.2"/>
    <row r="13923" s="16" customFormat="1" x14ac:dyDescent="0.2"/>
    <row r="13924" s="16" customFormat="1" x14ac:dyDescent="0.2"/>
    <row r="13925" s="16" customFormat="1" x14ac:dyDescent="0.2"/>
    <row r="13926" s="16" customFormat="1" x14ac:dyDescent="0.2"/>
    <row r="13927" s="16" customFormat="1" x14ac:dyDescent="0.2"/>
    <row r="13928" s="16" customFormat="1" x14ac:dyDescent="0.2"/>
    <row r="13929" s="16" customFormat="1" x14ac:dyDescent="0.2"/>
    <row r="13930" s="16" customFormat="1" x14ac:dyDescent="0.2"/>
    <row r="13931" s="16" customFormat="1" x14ac:dyDescent="0.2"/>
    <row r="13932" s="16" customFormat="1" x14ac:dyDescent="0.2"/>
    <row r="13933" s="16" customFormat="1" x14ac:dyDescent="0.2"/>
    <row r="13934" s="16" customFormat="1" x14ac:dyDescent="0.2"/>
    <row r="13935" s="16" customFormat="1" x14ac:dyDescent="0.2"/>
    <row r="13936" s="16" customFormat="1" x14ac:dyDescent="0.2"/>
    <row r="13937" s="16" customFormat="1" x14ac:dyDescent="0.2"/>
    <row r="13938" s="16" customFormat="1" x14ac:dyDescent="0.2"/>
    <row r="13939" s="16" customFormat="1" x14ac:dyDescent="0.2"/>
    <row r="13940" s="16" customFormat="1" x14ac:dyDescent="0.2"/>
    <row r="13941" s="16" customFormat="1" x14ac:dyDescent="0.2"/>
    <row r="13942" s="16" customFormat="1" x14ac:dyDescent="0.2"/>
    <row r="13943" s="16" customFormat="1" x14ac:dyDescent="0.2"/>
    <row r="13944" s="16" customFormat="1" x14ac:dyDescent="0.2"/>
    <row r="13945" s="16" customFormat="1" x14ac:dyDescent="0.2"/>
    <row r="13946" s="16" customFormat="1" x14ac:dyDescent="0.2"/>
    <row r="13947" s="16" customFormat="1" x14ac:dyDescent="0.2"/>
    <row r="13948" s="16" customFormat="1" x14ac:dyDescent="0.2"/>
    <row r="13949" s="16" customFormat="1" x14ac:dyDescent="0.2"/>
    <row r="13950" s="16" customFormat="1" x14ac:dyDescent="0.2"/>
    <row r="13951" s="16" customFormat="1" x14ac:dyDescent="0.2"/>
    <row r="13952" s="16" customFormat="1" x14ac:dyDescent="0.2"/>
    <row r="13953" s="16" customFormat="1" x14ac:dyDescent="0.2"/>
    <row r="13954" s="16" customFormat="1" x14ac:dyDescent="0.2"/>
    <row r="13955" s="16" customFormat="1" x14ac:dyDescent="0.2"/>
    <row r="13956" s="16" customFormat="1" x14ac:dyDescent="0.2"/>
    <row r="13957" s="16" customFormat="1" x14ac:dyDescent="0.2"/>
    <row r="13958" s="16" customFormat="1" x14ac:dyDescent="0.2"/>
    <row r="13959" s="16" customFormat="1" x14ac:dyDescent="0.2"/>
    <row r="13960" s="16" customFormat="1" x14ac:dyDescent="0.2"/>
    <row r="13961" s="16" customFormat="1" x14ac:dyDescent="0.2"/>
    <row r="13962" s="16" customFormat="1" x14ac:dyDescent="0.2"/>
    <row r="13963" s="16" customFormat="1" x14ac:dyDescent="0.2"/>
    <row r="13964" s="16" customFormat="1" x14ac:dyDescent="0.2"/>
    <row r="13965" s="16" customFormat="1" x14ac:dyDescent="0.2"/>
    <row r="13966" s="16" customFormat="1" x14ac:dyDescent="0.2"/>
    <row r="13967" s="16" customFormat="1" x14ac:dyDescent="0.2"/>
    <row r="13968" s="16" customFormat="1" x14ac:dyDescent="0.2"/>
    <row r="13969" s="16" customFormat="1" x14ac:dyDescent="0.2"/>
    <row r="13970" s="16" customFormat="1" x14ac:dyDescent="0.2"/>
    <row r="13971" s="16" customFormat="1" x14ac:dyDescent="0.2"/>
    <row r="13972" s="16" customFormat="1" x14ac:dyDescent="0.2"/>
    <row r="13973" s="16" customFormat="1" x14ac:dyDescent="0.2"/>
    <row r="13974" s="16" customFormat="1" x14ac:dyDescent="0.2"/>
    <row r="13975" s="16" customFormat="1" x14ac:dyDescent="0.2"/>
    <row r="13976" s="16" customFormat="1" x14ac:dyDescent="0.2"/>
    <row r="13977" s="16" customFormat="1" x14ac:dyDescent="0.2"/>
    <row r="13978" s="16" customFormat="1" x14ac:dyDescent="0.2"/>
    <row r="13979" s="16" customFormat="1" x14ac:dyDescent="0.2"/>
    <row r="13980" s="16" customFormat="1" x14ac:dyDescent="0.2"/>
    <row r="13981" s="16" customFormat="1" x14ac:dyDescent="0.2"/>
    <row r="13982" s="16" customFormat="1" x14ac:dyDescent="0.2"/>
    <row r="13983" s="16" customFormat="1" x14ac:dyDescent="0.2"/>
    <row r="13984" s="16" customFormat="1" x14ac:dyDescent="0.2"/>
    <row r="13985" s="16" customFormat="1" x14ac:dyDescent="0.2"/>
    <row r="13986" s="16" customFormat="1" x14ac:dyDescent="0.2"/>
    <row r="13987" s="16" customFormat="1" x14ac:dyDescent="0.2"/>
    <row r="13988" s="16" customFormat="1" x14ac:dyDescent="0.2"/>
    <row r="13989" s="16" customFormat="1" x14ac:dyDescent="0.2"/>
    <row r="13990" s="16" customFormat="1" x14ac:dyDescent="0.2"/>
    <row r="13991" s="16" customFormat="1" x14ac:dyDescent="0.2"/>
    <row r="13992" s="16" customFormat="1" x14ac:dyDescent="0.2"/>
    <row r="13993" s="16" customFormat="1" x14ac:dyDescent="0.2"/>
    <row r="13994" s="16" customFormat="1" x14ac:dyDescent="0.2"/>
    <row r="13995" s="16" customFormat="1" x14ac:dyDescent="0.2"/>
    <row r="13996" s="16" customFormat="1" x14ac:dyDescent="0.2"/>
    <row r="13997" s="16" customFormat="1" x14ac:dyDescent="0.2"/>
    <row r="13998" s="16" customFormat="1" x14ac:dyDescent="0.2"/>
    <row r="13999" s="16" customFormat="1" x14ac:dyDescent="0.2"/>
    <row r="14000" s="16" customFormat="1" x14ac:dyDescent="0.2"/>
    <row r="14001" s="16" customFormat="1" x14ac:dyDescent="0.2"/>
    <row r="14002" s="16" customFormat="1" x14ac:dyDescent="0.2"/>
    <row r="14003" s="16" customFormat="1" x14ac:dyDescent="0.2"/>
    <row r="14004" s="16" customFormat="1" x14ac:dyDescent="0.2"/>
    <row r="14005" s="16" customFormat="1" x14ac:dyDescent="0.2"/>
    <row r="14006" s="16" customFormat="1" x14ac:dyDescent="0.2"/>
    <row r="14007" s="16" customFormat="1" x14ac:dyDescent="0.2"/>
    <row r="14008" s="16" customFormat="1" x14ac:dyDescent="0.2"/>
    <row r="14009" s="16" customFormat="1" x14ac:dyDescent="0.2"/>
    <row r="14010" s="16" customFormat="1" x14ac:dyDescent="0.2"/>
    <row r="14011" s="16" customFormat="1" x14ac:dyDescent="0.2"/>
    <row r="14012" s="16" customFormat="1" x14ac:dyDescent="0.2"/>
    <row r="14013" s="16" customFormat="1" x14ac:dyDescent="0.2"/>
    <row r="14014" s="16" customFormat="1" x14ac:dyDescent="0.2"/>
    <row r="14015" s="16" customFormat="1" x14ac:dyDescent="0.2"/>
    <row r="14016" s="16" customFormat="1" x14ac:dyDescent="0.2"/>
    <row r="14017" s="16" customFormat="1" x14ac:dyDescent="0.2"/>
    <row r="14018" s="16" customFormat="1" x14ac:dyDescent="0.2"/>
    <row r="14019" s="16" customFormat="1" x14ac:dyDescent="0.2"/>
    <row r="14020" s="16" customFormat="1" x14ac:dyDescent="0.2"/>
    <row r="14021" s="16" customFormat="1" x14ac:dyDescent="0.2"/>
    <row r="14022" s="16" customFormat="1" x14ac:dyDescent="0.2"/>
    <row r="14023" s="16" customFormat="1" x14ac:dyDescent="0.2"/>
    <row r="14024" s="16" customFormat="1" x14ac:dyDescent="0.2"/>
    <row r="14025" s="16" customFormat="1" x14ac:dyDescent="0.2"/>
    <row r="14026" s="16" customFormat="1" x14ac:dyDescent="0.2"/>
    <row r="14027" s="16" customFormat="1" x14ac:dyDescent="0.2"/>
    <row r="14028" s="16" customFormat="1" x14ac:dyDescent="0.2"/>
    <row r="14029" s="16" customFormat="1" x14ac:dyDescent="0.2"/>
    <row r="14030" s="16" customFormat="1" x14ac:dyDescent="0.2"/>
    <row r="14031" s="16" customFormat="1" x14ac:dyDescent="0.2"/>
    <row r="14032" s="16" customFormat="1" x14ac:dyDescent="0.2"/>
    <row r="14033" s="16" customFormat="1" x14ac:dyDescent="0.2"/>
    <row r="14034" s="16" customFormat="1" x14ac:dyDescent="0.2"/>
    <row r="14035" s="16" customFormat="1" x14ac:dyDescent="0.2"/>
    <row r="14036" s="16" customFormat="1" x14ac:dyDescent="0.2"/>
    <row r="14037" s="16" customFormat="1" x14ac:dyDescent="0.2"/>
    <row r="14038" s="16" customFormat="1" x14ac:dyDescent="0.2"/>
    <row r="14039" s="16" customFormat="1" x14ac:dyDescent="0.2"/>
    <row r="14040" s="16" customFormat="1" x14ac:dyDescent="0.2"/>
    <row r="14041" s="16" customFormat="1" x14ac:dyDescent="0.2"/>
    <row r="14042" s="16" customFormat="1" x14ac:dyDescent="0.2"/>
    <row r="14043" s="16" customFormat="1" x14ac:dyDescent="0.2"/>
    <row r="14044" s="16" customFormat="1" x14ac:dyDescent="0.2"/>
    <row r="14045" s="16" customFormat="1" x14ac:dyDescent="0.2"/>
    <row r="14046" s="16" customFormat="1" x14ac:dyDescent="0.2"/>
    <row r="14047" s="16" customFormat="1" x14ac:dyDescent="0.2"/>
    <row r="14048" s="16" customFormat="1" x14ac:dyDescent="0.2"/>
    <row r="14049" s="16" customFormat="1" x14ac:dyDescent="0.2"/>
    <row r="14050" s="16" customFormat="1" x14ac:dyDescent="0.2"/>
    <row r="14051" s="16" customFormat="1" x14ac:dyDescent="0.2"/>
    <row r="14052" s="16" customFormat="1" x14ac:dyDescent="0.2"/>
    <row r="14053" s="16" customFormat="1" x14ac:dyDescent="0.2"/>
    <row r="14054" s="16" customFormat="1" x14ac:dyDescent="0.2"/>
    <row r="14055" s="16" customFormat="1" x14ac:dyDescent="0.2"/>
    <row r="14056" s="16" customFormat="1" x14ac:dyDescent="0.2"/>
    <row r="14057" s="16" customFormat="1" x14ac:dyDescent="0.2"/>
    <row r="14058" s="16" customFormat="1" x14ac:dyDescent="0.2"/>
    <row r="14059" s="16" customFormat="1" x14ac:dyDescent="0.2"/>
    <row r="14060" s="16" customFormat="1" x14ac:dyDescent="0.2"/>
    <row r="14061" s="16" customFormat="1" x14ac:dyDescent="0.2"/>
    <row r="14062" s="16" customFormat="1" x14ac:dyDescent="0.2"/>
    <row r="14063" s="16" customFormat="1" x14ac:dyDescent="0.2"/>
    <row r="14064" s="16" customFormat="1" x14ac:dyDescent="0.2"/>
    <row r="14065" s="16" customFormat="1" x14ac:dyDescent="0.2"/>
    <row r="14066" s="16" customFormat="1" x14ac:dyDescent="0.2"/>
    <row r="14067" s="16" customFormat="1" x14ac:dyDescent="0.2"/>
    <row r="14068" s="16" customFormat="1" x14ac:dyDescent="0.2"/>
    <row r="14069" s="16" customFormat="1" x14ac:dyDescent="0.2"/>
    <row r="14070" s="16" customFormat="1" x14ac:dyDescent="0.2"/>
    <row r="14071" s="16" customFormat="1" x14ac:dyDescent="0.2"/>
    <row r="14072" s="16" customFormat="1" x14ac:dyDescent="0.2"/>
    <row r="14073" s="16" customFormat="1" x14ac:dyDescent="0.2"/>
    <row r="14074" s="16" customFormat="1" x14ac:dyDescent="0.2"/>
    <row r="14075" s="16" customFormat="1" x14ac:dyDescent="0.2"/>
    <row r="14076" s="16" customFormat="1" x14ac:dyDescent="0.2"/>
    <row r="14077" s="16" customFormat="1" x14ac:dyDescent="0.2"/>
    <row r="14078" s="16" customFormat="1" x14ac:dyDescent="0.2"/>
    <row r="14079" s="16" customFormat="1" x14ac:dyDescent="0.2"/>
    <row r="14080" s="16" customFormat="1" x14ac:dyDescent="0.2"/>
    <row r="14081" s="16" customFormat="1" x14ac:dyDescent="0.2"/>
    <row r="14082" s="16" customFormat="1" x14ac:dyDescent="0.2"/>
    <row r="14083" s="16" customFormat="1" x14ac:dyDescent="0.2"/>
    <row r="14084" s="16" customFormat="1" x14ac:dyDescent="0.2"/>
    <row r="14085" s="16" customFormat="1" x14ac:dyDescent="0.2"/>
    <row r="14086" s="16" customFormat="1" x14ac:dyDescent="0.2"/>
    <row r="14087" s="16" customFormat="1" x14ac:dyDescent="0.2"/>
    <row r="14088" s="16" customFormat="1" x14ac:dyDescent="0.2"/>
    <row r="14089" s="16" customFormat="1" x14ac:dyDescent="0.2"/>
    <row r="14090" s="16" customFormat="1" x14ac:dyDescent="0.2"/>
    <row r="14091" s="16" customFormat="1" x14ac:dyDescent="0.2"/>
    <row r="14092" s="16" customFormat="1" x14ac:dyDescent="0.2"/>
    <row r="14093" s="16" customFormat="1" x14ac:dyDescent="0.2"/>
    <row r="14094" s="16" customFormat="1" x14ac:dyDescent="0.2"/>
    <row r="14095" s="16" customFormat="1" x14ac:dyDescent="0.2"/>
    <row r="14096" s="16" customFormat="1" x14ac:dyDescent="0.2"/>
    <row r="14097" s="16" customFormat="1" x14ac:dyDescent="0.2"/>
    <row r="14098" s="16" customFormat="1" x14ac:dyDescent="0.2"/>
    <row r="14099" s="16" customFormat="1" x14ac:dyDescent="0.2"/>
    <row r="14100" s="16" customFormat="1" x14ac:dyDescent="0.2"/>
    <row r="14101" s="16" customFormat="1" x14ac:dyDescent="0.2"/>
    <row r="14102" s="16" customFormat="1" x14ac:dyDescent="0.2"/>
    <row r="14103" s="16" customFormat="1" x14ac:dyDescent="0.2"/>
    <row r="14104" s="16" customFormat="1" x14ac:dyDescent="0.2"/>
    <row r="14105" s="16" customFormat="1" x14ac:dyDescent="0.2"/>
    <row r="14106" s="16" customFormat="1" x14ac:dyDescent="0.2"/>
    <row r="14107" s="16" customFormat="1" x14ac:dyDescent="0.2"/>
    <row r="14108" s="16" customFormat="1" x14ac:dyDescent="0.2"/>
    <row r="14109" s="16" customFormat="1" x14ac:dyDescent="0.2"/>
    <row r="14110" s="16" customFormat="1" x14ac:dyDescent="0.2"/>
    <row r="14111" s="16" customFormat="1" x14ac:dyDescent="0.2"/>
    <row r="14112" s="16" customFormat="1" x14ac:dyDescent="0.2"/>
    <row r="14113" s="16" customFormat="1" x14ac:dyDescent="0.2"/>
    <row r="14114" s="16" customFormat="1" x14ac:dyDescent="0.2"/>
    <row r="14115" s="16" customFormat="1" x14ac:dyDescent="0.2"/>
    <row r="14116" s="16" customFormat="1" x14ac:dyDescent="0.2"/>
    <row r="14117" s="16" customFormat="1" x14ac:dyDescent="0.2"/>
    <row r="14118" s="16" customFormat="1" x14ac:dyDescent="0.2"/>
    <row r="14119" s="16" customFormat="1" x14ac:dyDescent="0.2"/>
    <row r="14120" s="16" customFormat="1" x14ac:dyDescent="0.2"/>
    <row r="14121" s="16" customFormat="1" x14ac:dyDescent="0.2"/>
    <row r="14122" s="16" customFormat="1" x14ac:dyDescent="0.2"/>
    <row r="14123" s="16" customFormat="1" x14ac:dyDescent="0.2"/>
    <row r="14124" s="16" customFormat="1" x14ac:dyDescent="0.2"/>
    <row r="14125" s="16" customFormat="1" x14ac:dyDescent="0.2"/>
    <row r="14126" s="16" customFormat="1" x14ac:dyDescent="0.2"/>
    <row r="14127" s="16" customFormat="1" x14ac:dyDescent="0.2"/>
    <row r="14128" s="16" customFormat="1" x14ac:dyDescent="0.2"/>
    <row r="14129" s="16" customFormat="1" x14ac:dyDescent="0.2"/>
    <row r="14130" s="16" customFormat="1" x14ac:dyDescent="0.2"/>
    <row r="14131" s="16" customFormat="1" x14ac:dyDescent="0.2"/>
    <row r="14132" s="16" customFormat="1" x14ac:dyDescent="0.2"/>
    <row r="14133" s="16" customFormat="1" x14ac:dyDescent="0.2"/>
    <row r="14134" s="16" customFormat="1" x14ac:dyDescent="0.2"/>
    <row r="14135" s="16" customFormat="1" x14ac:dyDescent="0.2"/>
    <row r="14136" s="16" customFormat="1" x14ac:dyDescent="0.2"/>
    <row r="14137" s="16" customFormat="1" x14ac:dyDescent="0.2"/>
    <row r="14138" s="16" customFormat="1" x14ac:dyDescent="0.2"/>
    <row r="14139" s="16" customFormat="1" x14ac:dyDescent="0.2"/>
    <row r="14140" s="16" customFormat="1" x14ac:dyDescent="0.2"/>
    <row r="14141" s="16" customFormat="1" x14ac:dyDescent="0.2"/>
    <row r="14142" s="16" customFormat="1" x14ac:dyDescent="0.2"/>
    <row r="14143" s="16" customFormat="1" x14ac:dyDescent="0.2"/>
    <row r="14144" s="16" customFormat="1" x14ac:dyDescent="0.2"/>
    <row r="14145" s="16" customFormat="1" x14ac:dyDescent="0.2"/>
    <row r="14146" s="16" customFormat="1" x14ac:dyDescent="0.2"/>
    <row r="14147" s="16" customFormat="1" x14ac:dyDescent="0.2"/>
    <row r="14148" s="16" customFormat="1" x14ac:dyDescent="0.2"/>
    <row r="14149" s="16" customFormat="1" x14ac:dyDescent="0.2"/>
    <row r="14150" s="16" customFormat="1" x14ac:dyDescent="0.2"/>
    <row r="14151" s="16" customFormat="1" x14ac:dyDescent="0.2"/>
    <row r="14152" s="16" customFormat="1" x14ac:dyDescent="0.2"/>
    <row r="14153" s="16" customFormat="1" x14ac:dyDescent="0.2"/>
    <row r="14154" s="16" customFormat="1" x14ac:dyDescent="0.2"/>
    <row r="14155" s="16" customFormat="1" x14ac:dyDescent="0.2"/>
    <row r="14156" s="16" customFormat="1" x14ac:dyDescent="0.2"/>
    <row r="14157" s="16" customFormat="1" x14ac:dyDescent="0.2"/>
    <row r="14158" s="16" customFormat="1" x14ac:dyDescent="0.2"/>
    <row r="14159" s="16" customFormat="1" x14ac:dyDescent="0.2"/>
    <row r="14160" s="16" customFormat="1" x14ac:dyDescent="0.2"/>
    <row r="14161" s="16" customFormat="1" x14ac:dyDescent="0.2"/>
    <row r="14162" s="16" customFormat="1" x14ac:dyDescent="0.2"/>
    <row r="14163" s="16" customFormat="1" x14ac:dyDescent="0.2"/>
    <row r="14164" s="16" customFormat="1" x14ac:dyDescent="0.2"/>
    <row r="14165" s="16" customFormat="1" x14ac:dyDescent="0.2"/>
    <row r="14166" s="16" customFormat="1" x14ac:dyDescent="0.2"/>
    <row r="14167" s="16" customFormat="1" x14ac:dyDescent="0.2"/>
    <row r="14168" s="16" customFormat="1" x14ac:dyDescent="0.2"/>
    <row r="14169" s="16" customFormat="1" x14ac:dyDescent="0.2"/>
    <row r="14170" s="16" customFormat="1" x14ac:dyDescent="0.2"/>
    <row r="14171" s="16" customFormat="1" x14ac:dyDescent="0.2"/>
    <row r="14172" s="16" customFormat="1" x14ac:dyDescent="0.2"/>
    <row r="14173" s="16" customFormat="1" x14ac:dyDescent="0.2"/>
    <row r="14174" s="16" customFormat="1" x14ac:dyDescent="0.2"/>
    <row r="14175" s="16" customFormat="1" x14ac:dyDescent="0.2"/>
    <row r="14176" s="16" customFormat="1" x14ac:dyDescent="0.2"/>
    <row r="14177" s="16" customFormat="1" x14ac:dyDescent="0.2"/>
    <row r="14178" s="16" customFormat="1" x14ac:dyDescent="0.2"/>
    <row r="14179" s="16" customFormat="1" x14ac:dyDescent="0.2"/>
    <row r="14180" s="16" customFormat="1" x14ac:dyDescent="0.2"/>
    <row r="14181" s="16" customFormat="1" x14ac:dyDescent="0.2"/>
    <row r="14182" s="16" customFormat="1" x14ac:dyDescent="0.2"/>
    <row r="14183" s="16" customFormat="1" x14ac:dyDescent="0.2"/>
    <row r="14184" s="16" customFormat="1" x14ac:dyDescent="0.2"/>
    <row r="14185" s="16" customFormat="1" x14ac:dyDescent="0.2"/>
    <row r="14186" s="16" customFormat="1" x14ac:dyDescent="0.2"/>
    <row r="14187" s="16" customFormat="1" x14ac:dyDescent="0.2"/>
    <row r="14188" s="16" customFormat="1" x14ac:dyDescent="0.2"/>
    <row r="14189" s="16" customFormat="1" x14ac:dyDescent="0.2"/>
    <row r="14190" s="16" customFormat="1" x14ac:dyDescent="0.2"/>
    <row r="14191" s="16" customFormat="1" x14ac:dyDescent="0.2"/>
    <row r="14192" s="16" customFormat="1" x14ac:dyDescent="0.2"/>
    <row r="14193" s="16" customFormat="1" x14ac:dyDescent="0.2"/>
    <row r="14194" s="16" customFormat="1" x14ac:dyDescent="0.2"/>
    <row r="14195" s="16" customFormat="1" x14ac:dyDescent="0.2"/>
    <row r="14196" s="16" customFormat="1" x14ac:dyDescent="0.2"/>
    <row r="14197" s="16" customFormat="1" x14ac:dyDescent="0.2"/>
    <row r="14198" s="16" customFormat="1" x14ac:dyDescent="0.2"/>
    <row r="14199" s="16" customFormat="1" x14ac:dyDescent="0.2"/>
    <row r="14200" s="16" customFormat="1" x14ac:dyDescent="0.2"/>
    <row r="14201" s="16" customFormat="1" x14ac:dyDescent="0.2"/>
    <row r="14202" s="16" customFormat="1" x14ac:dyDescent="0.2"/>
    <row r="14203" s="16" customFormat="1" x14ac:dyDescent="0.2"/>
    <row r="14204" s="16" customFormat="1" x14ac:dyDescent="0.2"/>
    <row r="14205" s="16" customFormat="1" x14ac:dyDescent="0.2"/>
    <row r="14206" s="16" customFormat="1" x14ac:dyDescent="0.2"/>
    <row r="14207" s="16" customFormat="1" x14ac:dyDescent="0.2"/>
    <row r="14208" s="16" customFormat="1" x14ac:dyDescent="0.2"/>
    <row r="14209" s="16" customFormat="1" x14ac:dyDescent="0.2"/>
    <row r="14210" s="16" customFormat="1" x14ac:dyDescent="0.2"/>
    <row r="14211" s="16" customFormat="1" x14ac:dyDescent="0.2"/>
    <row r="14212" s="16" customFormat="1" x14ac:dyDescent="0.2"/>
    <row r="14213" s="16" customFormat="1" x14ac:dyDescent="0.2"/>
    <row r="14214" s="16" customFormat="1" x14ac:dyDescent="0.2"/>
    <row r="14215" s="16" customFormat="1" x14ac:dyDescent="0.2"/>
    <row r="14216" s="16" customFormat="1" x14ac:dyDescent="0.2"/>
    <row r="14217" s="16" customFormat="1" x14ac:dyDescent="0.2"/>
    <row r="14218" s="16" customFormat="1" x14ac:dyDescent="0.2"/>
    <row r="14219" s="16" customFormat="1" x14ac:dyDescent="0.2"/>
    <row r="14220" s="16" customFormat="1" x14ac:dyDescent="0.2"/>
    <row r="14221" s="16" customFormat="1" x14ac:dyDescent="0.2"/>
    <row r="14222" s="16" customFormat="1" x14ac:dyDescent="0.2"/>
    <row r="14223" s="16" customFormat="1" x14ac:dyDescent="0.2"/>
    <row r="14224" s="16" customFormat="1" x14ac:dyDescent="0.2"/>
    <row r="14225" s="16" customFormat="1" x14ac:dyDescent="0.2"/>
    <row r="14226" s="16" customFormat="1" x14ac:dyDescent="0.2"/>
    <row r="14227" s="16" customFormat="1" x14ac:dyDescent="0.2"/>
    <row r="14228" s="16" customFormat="1" x14ac:dyDescent="0.2"/>
    <row r="14229" s="16" customFormat="1" x14ac:dyDescent="0.2"/>
    <row r="14230" s="16" customFormat="1" x14ac:dyDescent="0.2"/>
    <row r="14231" s="16" customFormat="1" x14ac:dyDescent="0.2"/>
    <row r="14232" s="16" customFormat="1" x14ac:dyDescent="0.2"/>
    <row r="14233" s="16" customFormat="1" x14ac:dyDescent="0.2"/>
    <row r="14234" s="16" customFormat="1" x14ac:dyDescent="0.2"/>
    <row r="14235" s="16" customFormat="1" x14ac:dyDescent="0.2"/>
    <row r="14236" s="16" customFormat="1" x14ac:dyDescent="0.2"/>
    <row r="14237" s="16" customFormat="1" x14ac:dyDescent="0.2"/>
    <row r="14238" s="16" customFormat="1" x14ac:dyDescent="0.2"/>
    <row r="14239" s="16" customFormat="1" x14ac:dyDescent="0.2"/>
    <row r="14240" s="16" customFormat="1" x14ac:dyDescent="0.2"/>
    <row r="14241" s="16" customFormat="1" x14ac:dyDescent="0.2"/>
    <row r="14242" s="16" customFormat="1" x14ac:dyDescent="0.2"/>
    <row r="14243" s="16" customFormat="1" x14ac:dyDescent="0.2"/>
    <row r="14244" s="16" customFormat="1" x14ac:dyDescent="0.2"/>
    <row r="14245" s="16" customFormat="1" x14ac:dyDescent="0.2"/>
    <row r="14246" s="16" customFormat="1" x14ac:dyDescent="0.2"/>
    <row r="14247" s="16" customFormat="1" x14ac:dyDescent="0.2"/>
    <row r="14248" s="16" customFormat="1" x14ac:dyDescent="0.2"/>
    <row r="14249" s="16" customFormat="1" x14ac:dyDescent="0.2"/>
    <row r="14250" s="16" customFormat="1" x14ac:dyDescent="0.2"/>
    <row r="14251" s="16" customFormat="1" x14ac:dyDescent="0.2"/>
    <row r="14252" s="16" customFormat="1" x14ac:dyDescent="0.2"/>
    <row r="14253" s="16" customFormat="1" x14ac:dyDescent="0.2"/>
    <row r="14254" s="16" customFormat="1" x14ac:dyDescent="0.2"/>
    <row r="14255" s="16" customFormat="1" x14ac:dyDescent="0.2"/>
    <row r="14256" s="16" customFormat="1" x14ac:dyDescent="0.2"/>
    <row r="14257" s="16" customFormat="1" x14ac:dyDescent="0.2"/>
    <row r="14258" s="16" customFormat="1" x14ac:dyDescent="0.2"/>
    <row r="14259" s="16" customFormat="1" x14ac:dyDescent="0.2"/>
    <row r="14260" s="16" customFormat="1" x14ac:dyDescent="0.2"/>
    <row r="14261" s="16" customFormat="1" x14ac:dyDescent="0.2"/>
    <row r="14262" s="16" customFormat="1" x14ac:dyDescent="0.2"/>
    <row r="14263" s="16" customFormat="1" x14ac:dyDescent="0.2"/>
    <row r="14264" s="16" customFormat="1" x14ac:dyDescent="0.2"/>
    <row r="14265" s="16" customFormat="1" x14ac:dyDescent="0.2"/>
    <row r="14266" s="16" customFormat="1" x14ac:dyDescent="0.2"/>
    <row r="14267" s="16" customFormat="1" x14ac:dyDescent="0.2"/>
    <row r="14268" s="16" customFormat="1" x14ac:dyDescent="0.2"/>
    <row r="14269" s="16" customFormat="1" x14ac:dyDescent="0.2"/>
    <row r="14270" s="16" customFormat="1" x14ac:dyDescent="0.2"/>
    <row r="14271" s="16" customFormat="1" x14ac:dyDescent="0.2"/>
    <row r="14272" s="16" customFormat="1" x14ac:dyDescent="0.2"/>
    <row r="14273" s="16" customFormat="1" x14ac:dyDescent="0.2"/>
    <row r="14274" s="16" customFormat="1" x14ac:dyDescent="0.2"/>
    <row r="14275" s="16" customFormat="1" x14ac:dyDescent="0.2"/>
    <row r="14276" s="16" customFormat="1" x14ac:dyDescent="0.2"/>
    <row r="14277" s="16" customFormat="1" x14ac:dyDescent="0.2"/>
    <row r="14278" s="16" customFormat="1" x14ac:dyDescent="0.2"/>
    <row r="14279" s="16" customFormat="1" x14ac:dyDescent="0.2"/>
    <row r="14280" s="16" customFormat="1" x14ac:dyDescent="0.2"/>
    <row r="14281" s="16" customFormat="1" x14ac:dyDescent="0.2"/>
    <row r="14282" s="16" customFormat="1" x14ac:dyDescent="0.2"/>
    <row r="14283" s="16" customFormat="1" x14ac:dyDescent="0.2"/>
    <row r="14284" s="16" customFormat="1" x14ac:dyDescent="0.2"/>
    <row r="14285" s="16" customFormat="1" x14ac:dyDescent="0.2"/>
    <row r="14286" s="16" customFormat="1" x14ac:dyDescent="0.2"/>
    <row r="14287" s="16" customFormat="1" x14ac:dyDescent="0.2"/>
    <row r="14288" s="16" customFormat="1" x14ac:dyDescent="0.2"/>
    <row r="14289" s="16" customFormat="1" x14ac:dyDescent="0.2"/>
    <row r="14290" s="16" customFormat="1" x14ac:dyDescent="0.2"/>
    <row r="14291" s="16" customFormat="1" x14ac:dyDescent="0.2"/>
    <row r="14292" s="16" customFormat="1" x14ac:dyDescent="0.2"/>
    <row r="14293" s="16" customFormat="1" x14ac:dyDescent="0.2"/>
    <row r="14294" s="16" customFormat="1" x14ac:dyDescent="0.2"/>
    <row r="14295" s="16" customFormat="1" x14ac:dyDescent="0.2"/>
    <row r="14296" s="16" customFormat="1" x14ac:dyDescent="0.2"/>
    <row r="14297" s="16" customFormat="1" x14ac:dyDescent="0.2"/>
    <row r="14298" s="16" customFormat="1" x14ac:dyDescent="0.2"/>
    <row r="14299" s="16" customFormat="1" x14ac:dyDescent="0.2"/>
    <row r="14300" s="16" customFormat="1" x14ac:dyDescent="0.2"/>
    <row r="14301" s="16" customFormat="1" x14ac:dyDescent="0.2"/>
    <row r="14302" s="16" customFormat="1" x14ac:dyDescent="0.2"/>
    <row r="14303" s="16" customFormat="1" x14ac:dyDescent="0.2"/>
    <row r="14304" s="16" customFormat="1" x14ac:dyDescent="0.2"/>
    <row r="14305" s="16" customFormat="1" x14ac:dyDescent="0.2"/>
    <row r="14306" s="16" customFormat="1" x14ac:dyDescent="0.2"/>
    <row r="14307" s="16" customFormat="1" x14ac:dyDescent="0.2"/>
    <row r="14308" s="16" customFormat="1" x14ac:dyDescent="0.2"/>
    <row r="14309" s="16" customFormat="1" x14ac:dyDescent="0.2"/>
    <row r="14310" s="16" customFormat="1" x14ac:dyDescent="0.2"/>
    <row r="14311" s="16" customFormat="1" x14ac:dyDescent="0.2"/>
    <row r="14312" s="16" customFormat="1" x14ac:dyDescent="0.2"/>
    <row r="14313" s="16" customFormat="1" x14ac:dyDescent="0.2"/>
    <row r="14314" s="16" customFormat="1" x14ac:dyDescent="0.2"/>
    <row r="14315" s="16" customFormat="1" x14ac:dyDescent="0.2"/>
    <row r="14316" s="16" customFormat="1" x14ac:dyDescent="0.2"/>
    <row r="14317" s="16" customFormat="1" x14ac:dyDescent="0.2"/>
    <row r="14318" s="16" customFormat="1" x14ac:dyDescent="0.2"/>
    <row r="14319" s="16" customFormat="1" x14ac:dyDescent="0.2"/>
    <row r="14320" s="16" customFormat="1" x14ac:dyDescent="0.2"/>
    <row r="14321" s="16" customFormat="1" x14ac:dyDescent="0.2"/>
    <row r="14322" s="16" customFormat="1" x14ac:dyDescent="0.2"/>
    <row r="14323" s="16" customFormat="1" x14ac:dyDescent="0.2"/>
    <row r="14324" s="16" customFormat="1" x14ac:dyDescent="0.2"/>
    <row r="14325" s="16" customFormat="1" x14ac:dyDescent="0.2"/>
    <row r="14326" s="16" customFormat="1" x14ac:dyDescent="0.2"/>
    <row r="14327" s="16" customFormat="1" x14ac:dyDescent="0.2"/>
    <row r="14328" s="16" customFormat="1" x14ac:dyDescent="0.2"/>
    <row r="14329" s="16" customFormat="1" x14ac:dyDescent="0.2"/>
    <row r="14330" s="16" customFormat="1" x14ac:dyDescent="0.2"/>
    <row r="14331" s="16" customFormat="1" x14ac:dyDescent="0.2"/>
    <row r="14332" s="16" customFormat="1" x14ac:dyDescent="0.2"/>
    <row r="14333" s="16" customFormat="1" x14ac:dyDescent="0.2"/>
    <row r="14334" s="16" customFormat="1" x14ac:dyDescent="0.2"/>
    <row r="14335" s="16" customFormat="1" x14ac:dyDescent="0.2"/>
    <row r="14336" s="16" customFormat="1" x14ac:dyDescent="0.2"/>
    <row r="14337" s="16" customFormat="1" x14ac:dyDescent="0.2"/>
    <row r="14338" s="16" customFormat="1" x14ac:dyDescent="0.2"/>
    <row r="14339" s="16" customFormat="1" x14ac:dyDescent="0.2"/>
    <row r="14340" s="16" customFormat="1" x14ac:dyDescent="0.2"/>
    <row r="14341" s="16" customFormat="1" x14ac:dyDescent="0.2"/>
    <row r="14342" s="16" customFormat="1" x14ac:dyDescent="0.2"/>
    <row r="14343" s="16" customFormat="1" x14ac:dyDescent="0.2"/>
    <row r="14344" s="16" customFormat="1" x14ac:dyDescent="0.2"/>
    <row r="14345" s="16" customFormat="1" x14ac:dyDescent="0.2"/>
    <row r="14346" s="16" customFormat="1" x14ac:dyDescent="0.2"/>
    <row r="14347" s="16" customFormat="1" x14ac:dyDescent="0.2"/>
    <row r="14348" s="16" customFormat="1" x14ac:dyDescent="0.2"/>
    <row r="14349" s="16" customFormat="1" x14ac:dyDescent="0.2"/>
    <row r="14350" s="16" customFormat="1" x14ac:dyDescent="0.2"/>
    <row r="14351" s="16" customFormat="1" x14ac:dyDescent="0.2"/>
    <row r="14352" s="16" customFormat="1" x14ac:dyDescent="0.2"/>
    <row r="14353" s="16" customFormat="1" x14ac:dyDescent="0.2"/>
    <row r="14354" s="16" customFormat="1" x14ac:dyDescent="0.2"/>
    <row r="14355" s="16" customFormat="1" x14ac:dyDescent="0.2"/>
    <row r="14356" s="16" customFormat="1" x14ac:dyDescent="0.2"/>
    <row r="14357" s="16" customFormat="1" x14ac:dyDescent="0.2"/>
    <row r="14358" s="16" customFormat="1" x14ac:dyDescent="0.2"/>
    <row r="14359" s="16" customFormat="1" x14ac:dyDescent="0.2"/>
    <row r="14360" s="16" customFormat="1" x14ac:dyDescent="0.2"/>
    <row r="14361" s="16" customFormat="1" x14ac:dyDescent="0.2"/>
    <row r="14362" s="16" customFormat="1" x14ac:dyDescent="0.2"/>
    <row r="14363" s="16" customFormat="1" x14ac:dyDescent="0.2"/>
    <row r="14364" s="16" customFormat="1" x14ac:dyDescent="0.2"/>
    <row r="14365" s="16" customFormat="1" x14ac:dyDescent="0.2"/>
    <row r="14366" s="16" customFormat="1" x14ac:dyDescent="0.2"/>
    <row r="14367" s="16" customFormat="1" x14ac:dyDescent="0.2"/>
    <row r="14368" s="16" customFormat="1" x14ac:dyDescent="0.2"/>
    <row r="14369" s="16" customFormat="1" x14ac:dyDescent="0.2"/>
    <row r="14370" s="16" customFormat="1" x14ac:dyDescent="0.2"/>
    <row r="14371" s="16" customFormat="1" x14ac:dyDescent="0.2"/>
    <row r="14372" s="16" customFormat="1" x14ac:dyDescent="0.2"/>
    <row r="14373" s="16" customFormat="1" x14ac:dyDescent="0.2"/>
    <row r="14374" s="16" customFormat="1" x14ac:dyDescent="0.2"/>
    <row r="14375" s="16" customFormat="1" x14ac:dyDescent="0.2"/>
    <row r="14376" s="16" customFormat="1" x14ac:dyDescent="0.2"/>
    <row r="14377" s="16" customFormat="1" x14ac:dyDescent="0.2"/>
    <row r="14378" s="16" customFormat="1" x14ac:dyDescent="0.2"/>
    <row r="14379" s="16" customFormat="1" x14ac:dyDescent="0.2"/>
    <row r="14380" s="16" customFormat="1" x14ac:dyDescent="0.2"/>
    <row r="14381" s="16" customFormat="1" x14ac:dyDescent="0.2"/>
    <row r="14382" s="16" customFormat="1" x14ac:dyDescent="0.2"/>
    <row r="14383" s="16" customFormat="1" x14ac:dyDescent="0.2"/>
    <row r="14384" s="16" customFormat="1" x14ac:dyDescent="0.2"/>
    <row r="14385" s="16" customFormat="1" x14ac:dyDescent="0.2"/>
    <row r="14386" s="16" customFormat="1" x14ac:dyDescent="0.2"/>
    <row r="14387" s="16" customFormat="1" x14ac:dyDescent="0.2"/>
    <row r="14388" s="16" customFormat="1" x14ac:dyDescent="0.2"/>
    <row r="14389" s="16" customFormat="1" x14ac:dyDescent="0.2"/>
    <row r="14390" s="16" customFormat="1" x14ac:dyDescent="0.2"/>
    <row r="14391" s="16" customFormat="1" x14ac:dyDescent="0.2"/>
    <row r="14392" s="16" customFormat="1" x14ac:dyDescent="0.2"/>
    <row r="14393" s="16" customFormat="1" x14ac:dyDescent="0.2"/>
    <row r="14394" s="16" customFormat="1" x14ac:dyDescent="0.2"/>
    <row r="14395" s="16" customFormat="1" x14ac:dyDescent="0.2"/>
    <row r="14396" s="16" customFormat="1" x14ac:dyDescent="0.2"/>
    <row r="14397" s="16" customFormat="1" x14ac:dyDescent="0.2"/>
    <row r="14398" s="16" customFormat="1" x14ac:dyDescent="0.2"/>
    <row r="14399" s="16" customFormat="1" x14ac:dyDescent="0.2"/>
    <row r="14400" s="16" customFormat="1" x14ac:dyDescent="0.2"/>
    <row r="14401" s="16" customFormat="1" x14ac:dyDescent="0.2"/>
    <row r="14402" s="16" customFormat="1" x14ac:dyDescent="0.2"/>
    <row r="14403" s="16" customFormat="1" x14ac:dyDescent="0.2"/>
    <row r="14404" s="16" customFormat="1" x14ac:dyDescent="0.2"/>
    <row r="14405" s="16" customFormat="1" x14ac:dyDescent="0.2"/>
    <row r="14406" s="16" customFormat="1" x14ac:dyDescent="0.2"/>
    <row r="14407" s="16" customFormat="1" x14ac:dyDescent="0.2"/>
    <row r="14408" s="16" customFormat="1" x14ac:dyDescent="0.2"/>
    <row r="14409" s="16" customFormat="1" x14ac:dyDescent="0.2"/>
    <row r="14410" s="16" customFormat="1" x14ac:dyDescent="0.2"/>
    <row r="14411" s="16" customFormat="1" x14ac:dyDescent="0.2"/>
    <row r="14412" s="16" customFormat="1" x14ac:dyDescent="0.2"/>
    <row r="14413" s="16" customFormat="1" x14ac:dyDescent="0.2"/>
    <row r="14414" s="16" customFormat="1" x14ac:dyDescent="0.2"/>
    <row r="14415" s="16" customFormat="1" x14ac:dyDescent="0.2"/>
    <row r="14416" s="16" customFormat="1" x14ac:dyDescent="0.2"/>
    <row r="14417" s="16" customFormat="1" x14ac:dyDescent="0.2"/>
    <row r="14418" s="16" customFormat="1" x14ac:dyDescent="0.2"/>
    <row r="14419" s="16" customFormat="1" x14ac:dyDescent="0.2"/>
    <row r="14420" s="16" customFormat="1" x14ac:dyDescent="0.2"/>
    <row r="14421" s="16" customFormat="1" x14ac:dyDescent="0.2"/>
    <row r="14422" s="16" customFormat="1" x14ac:dyDescent="0.2"/>
    <row r="14423" s="16" customFormat="1" x14ac:dyDescent="0.2"/>
    <row r="14424" s="16" customFormat="1" x14ac:dyDescent="0.2"/>
    <row r="14425" s="16" customFormat="1" x14ac:dyDescent="0.2"/>
    <row r="14426" s="16" customFormat="1" x14ac:dyDescent="0.2"/>
    <row r="14427" s="16" customFormat="1" x14ac:dyDescent="0.2"/>
    <row r="14428" s="16" customFormat="1" x14ac:dyDescent="0.2"/>
    <row r="14429" s="16" customFormat="1" x14ac:dyDescent="0.2"/>
    <row r="14430" s="16" customFormat="1" x14ac:dyDescent="0.2"/>
    <row r="14431" s="16" customFormat="1" x14ac:dyDescent="0.2"/>
    <row r="14432" s="16" customFormat="1" x14ac:dyDescent="0.2"/>
    <row r="14433" s="16" customFormat="1" x14ac:dyDescent="0.2"/>
    <row r="14434" s="16" customFormat="1" x14ac:dyDescent="0.2"/>
    <row r="14435" s="16" customFormat="1" x14ac:dyDescent="0.2"/>
    <row r="14436" s="16" customFormat="1" x14ac:dyDescent="0.2"/>
    <row r="14437" s="16" customFormat="1" x14ac:dyDescent="0.2"/>
    <row r="14438" s="16" customFormat="1" x14ac:dyDescent="0.2"/>
    <row r="14439" s="16" customFormat="1" x14ac:dyDescent="0.2"/>
    <row r="14440" s="16" customFormat="1" x14ac:dyDescent="0.2"/>
    <row r="14441" s="16" customFormat="1" x14ac:dyDescent="0.2"/>
    <row r="14442" s="16" customFormat="1" x14ac:dyDescent="0.2"/>
    <row r="14443" s="16" customFormat="1" x14ac:dyDescent="0.2"/>
    <row r="14444" s="16" customFormat="1" x14ac:dyDescent="0.2"/>
    <row r="14445" s="16" customFormat="1" x14ac:dyDescent="0.2"/>
    <row r="14446" s="16" customFormat="1" x14ac:dyDescent="0.2"/>
    <row r="14447" s="16" customFormat="1" x14ac:dyDescent="0.2"/>
    <row r="14448" s="16" customFormat="1" x14ac:dyDescent="0.2"/>
    <row r="14449" s="16" customFormat="1" x14ac:dyDescent="0.2"/>
    <row r="14450" s="16" customFormat="1" x14ac:dyDescent="0.2"/>
    <row r="14451" s="16" customFormat="1" x14ac:dyDescent="0.2"/>
    <row r="14452" s="16" customFormat="1" x14ac:dyDescent="0.2"/>
    <row r="14453" s="16" customFormat="1" x14ac:dyDescent="0.2"/>
    <row r="14454" s="16" customFormat="1" x14ac:dyDescent="0.2"/>
    <row r="14455" s="16" customFormat="1" x14ac:dyDescent="0.2"/>
    <row r="14456" s="16" customFormat="1" x14ac:dyDescent="0.2"/>
    <row r="14457" s="16" customFormat="1" x14ac:dyDescent="0.2"/>
    <row r="14458" s="16" customFormat="1" x14ac:dyDescent="0.2"/>
    <row r="14459" s="16" customFormat="1" x14ac:dyDescent="0.2"/>
    <row r="14460" s="16" customFormat="1" x14ac:dyDescent="0.2"/>
    <row r="14461" s="16" customFormat="1" x14ac:dyDescent="0.2"/>
    <row r="14462" s="16" customFormat="1" x14ac:dyDescent="0.2"/>
    <row r="14463" s="16" customFormat="1" x14ac:dyDescent="0.2"/>
    <row r="14464" s="16" customFormat="1" x14ac:dyDescent="0.2"/>
    <row r="14465" s="16" customFormat="1" x14ac:dyDescent="0.2"/>
    <row r="14466" s="16" customFormat="1" x14ac:dyDescent="0.2"/>
    <row r="14467" s="16" customFormat="1" x14ac:dyDescent="0.2"/>
    <row r="14468" s="16" customFormat="1" x14ac:dyDescent="0.2"/>
    <row r="14469" s="16" customFormat="1" x14ac:dyDescent="0.2"/>
    <row r="14470" s="16" customFormat="1" x14ac:dyDescent="0.2"/>
    <row r="14471" s="16" customFormat="1" x14ac:dyDescent="0.2"/>
    <row r="14472" s="16" customFormat="1" x14ac:dyDescent="0.2"/>
    <row r="14473" s="16" customFormat="1" x14ac:dyDescent="0.2"/>
    <row r="14474" s="16" customFormat="1" x14ac:dyDescent="0.2"/>
    <row r="14475" s="16" customFormat="1" x14ac:dyDescent="0.2"/>
    <row r="14476" s="16" customFormat="1" x14ac:dyDescent="0.2"/>
    <row r="14477" s="16" customFormat="1" x14ac:dyDescent="0.2"/>
    <row r="14478" s="16" customFormat="1" x14ac:dyDescent="0.2"/>
    <row r="14479" s="16" customFormat="1" x14ac:dyDescent="0.2"/>
    <row r="14480" s="16" customFormat="1" x14ac:dyDescent="0.2"/>
    <row r="14481" s="16" customFormat="1" x14ac:dyDescent="0.2"/>
    <row r="14482" s="16" customFormat="1" x14ac:dyDescent="0.2"/>
    <row r="14483" s="16" customFormat="1" x14ac:dyDescent="0.2"/>
    <row r="14484" s="16" customFormat="1" x14ac:dyDescent="0.2"/>
    <row r="14485" s="16" customFormat="1" x14ac:dyDescent="0.2"/>
    <row r="14486" s="16" customFormat="1" x14ac:dyDescent="0.2"/>
    <row r="14487" s="16" customFormat="1" x14ac:dyDescent="0.2"/>
    <row r="14488" s="16" customFormat="1" x14ac:dyDescent="0.2"/>
    <row r="14489" s="16" customFormat="1" x14ac:dyDescent="0.2"/>
    <row r="14490" s="16" customFormat="1" x14ac:dyDescent="0.2"/>
    <row r="14491" s="16" customFormat="1" x14ac:dyDescent="0.2"/>
    <row r="14492" s="16" customFormat="1" x14ac:dyDescent="0.2"/>
    <row r="14493" s="16" customFormat="1" x14ac:dyDescent="0.2"/>
    <row r="14494" s="16" customFormat="1" x14ac:dyDescent="0.2"/>
    <row r="14495" s="16" customFormat="1" x14ac:dyDescent="0.2"/>
    <row r="14496" s="16" customFormat="1" x14ac:dyDescent="0.2"/>
    <row r="14497" s="16" customFormat="1" x14ac:dyDescent="0.2"/>
    <row r="14498" s="16" customFormat="1" x14ac:dyDescent="0.2"/>
    <row r="14499" s="16" customFormat="1" x14ac:dyDescent="0.2"/>
    <row r="14500" s="16" customFormat="1" x14ac:dyDescent="0.2"/>
    <row r="14501" s="16" customFormat="1" x14ac:dyDescent="0.2"/>
    <row r="14502" s="16" customFormat="1" x14ac:dyDescent="0.2"/>
    <row r="14503" s="16" customFormat="1" x14ac:dyDescent="0.2"/>
    <row r="14504" s="16" customFormat="1" x14ac:dyDescent="0.2"/>
    <row r="14505" s="16" customFormat="1" x14ac:dyDescent="0.2"/>
    <row r="14506" s="16" customFormat="1" x14ac:dyDescent="0.2"/>
    <row r="14507" s="16" customFormat="1" x14ac:dyDescent="0.2"/>
    <row r="14508" s="16" customFormat="1" x14ac:dyDescent="0.2"/>
    <row r="14509" s="16" customFormat="1" x14ac:dyDescent="0.2"/>
    <row r="14510" s="16" customFormat="1" x14ac:dyDescent="0.2"/>
    <row r="14511" s="16" customFormat="1" x14ac:dyDescent="0.2"/>
    <row r="14512" s="16" customFormat="1" x14ac:dyDescent="0.2"/>
    <row r="14513" spans="28:52" s="16" customFormat="1" x14ac:dyDescent="0.2"/>
    <row r="14514" spans="28:52" s="16" customFormat="1" x14ac:dyDescent="0.2">
      <c r="AB14514"/>
      <c r="AC14514"/>
      <c r="AD14514"/>
      <c r="AE14514"/>
      <c r="AF14514"/>
      <c r="AG14514"/>
      <c r="AH14514"/>
      <c r="AI14514"/>
      <c r="AJ14514"/>
      <c r="AK14514"/>
      <c r="AL14514"/>
      <c r="AM14514"/>
      <c r="AO14514"/>
      <c r="AP14514"/>
      <c r="AQ14514"/>
      <c r="AR14514"/>
      <c r="AS14514"/>
      <c r="AT14514"/>
      <c r="AU14514"/>
      <c r="AV14514"/>
      <c r="AW14514"/>
      <c r="AX14514"/>
      <c r="AY14514"/>
      <c r="AZ14514"/>
    </row>
    <row r="14515" spans="28:52" s="16" customFormat="1" x14ac:dyDescent="0.2">
      <c r="AB14515"/>
      <c r="AC14515"/>
      <c r="AD14515"/>
      <c r="AE14515"/>
      <c r="AF14515"/>
      <c r="AG14515"/>
      <c r="AH14515"/>
      <c r="AI14515"/>
      <c r="AJ14515"/>
      <c r="AK14515"/>
      <c r="AL14515"/>
      <c r="AM14515"/>
      <c r="AO14515"/>
      <c r="AP14515"/>
      <c r="AQ14515"/>
      <c r="AR14515"/>
      <c r="AS14515"/>
      <c r="AT14515"/>
      <c r="AU14515"/>
      <c r="AV14515"/>
      <c r="AW14515"/>
      <c r="AX14515"/>
      <c r="AY14515"/>
      <c r="AZ14515"/>
    </row>
    <row r="14516" spans="28:52" s="16" customFormat="1" x14ac:dyDescent="0.2">
      <c r="AB14516"/>
      <c r="AC14516"/>
      <c r="AD14516"/>
      <c r="AE14516"/>
      <c r="AF14516"/>
      <c r="AG14516"/>
      <c r="AH14516"/>
      <c r="AI14516"/>
      <c r="AJ14516"/>
      <c r="AK14516"/>
      <c r="AL14516"/>
      <c r="AM14516"/>
      <c r="AO14516"/>
      <c r="AP14516"/>
      <c r="AQ14516"/>
      <c r="AR14516"/>
      <c r="AS14516"/>
      <c r="AT14516"/>
      <c r="AU14516"/>
      <c r="AV14516"/>
      <c r="AW14516"/>
      <c r="AX14516"/>
      <c r="AY14516"/>
      <c r="AZ14516"/>
    </row>
  </sheetData>
  <autoFilter ref="A3:E39" xr:uid="{00000000-0009-0000-0000-000005000000}"/>
  <conditionalFormatting sqref="D4:E35">
    <cfRule type="containsText" dxfId="14" priority="16" operator="containsText" text="Scope 3">
      <formula>NOT(ISERROR(SEARCH("Scope 3",D4)))</formula>
    </cfRule>
    <cfRule type="containsText" dxfId="13" priority="17" operator="containsText" text="Scope 2">
      <formula>NOT(ISERROR(SEARCH("Scope 2",D4)))</formula>
    </cfRule>
    <cfRule type="containsText" dxfId="12" priority="18" operator="containsText" text="Scope 1">
      <formula>NOT(ISERROR(SEARCH("Scope 1",D4)))</formula>
    </cfRule>
  </conditionalFormatting>
  <conditionalFormatting sqref="D70:E72">
    <cfRule type="containsText" dxfId="11" priority="40" operator="containsText" text="Scope 3">
      <formula>NOT(ISERROR(SEARCH("Scope 3",D70)))</formula>
    </cfRule>
    <cfRule type="containsText" dxfId="10" priority="41" operator="containsText" text="Scope 2">
      <formula>NOT(ISERROR(SEARCH("Scope 2",D70)))</formula>
    </cfRule>
    <cfRule type="containsText" dxfId="9" priority="42" operator="containsText" text="Scope 1">
      <formula>NOT(ISERROR(SEARCH("Scope 1",D70)))</formula>
    </cfRule>
  </conditionalFormatting>
  <conditionalFormatting sqref="D77:E83">
    <cfRule type="containsText" dxfId="8" priority="1" operator="containsText" text="Scope 3">
      <formula>NOT(ISERROR(SEARCH("Scope 3",D77)))</formula>
    </cfRule>
    <cfRule type="containsText" dxfId="7" priority="2" operator="containsText" text="Scope 2">
      <formula>NOT(ISERROR(SEARCH("Scope 2",D77)))</formula>
    </cfRule>
    <cfRule type="containsText" dxfId="6" priority="3" operator="containsText" text="Scope 1">
      <formula>NOT(ISERROR(SEARCH("Scope 1",D77)))</formula>
    </cfRule>
  </conditionalFormatting>
  <conditionalFormatting sqref="E43:E56">
    <cfRule type="containsText" dxfId="5" priority="10" operator="containsText" text="Scope 3">
      <formula>NOT(ISERROR(SEARCH("Scope 3",E43)))</formula>
    </cfRule>
    <cfRule type="containsText" dxfId="4" priority="11" operator="containsText" text="Scope 2">
      <formula>NOT(ISERROR(SEARCH("Scope 2",E43)))</formula>
    </cfRule>
    <cfRule type="containsText" dxfId="3" priority="12" operator="containsText" text="Scope 1">
      <formula>NOT(ISERROR(SEARCH("Scope 1",E43)))</formula>
    </cfRule>
  </conditionalFormatting>
  <conditionalFormatting sqref="E61:E65">
    <cfRule type="containsText" dxfId="2" priority="7" operator="containsText" text="Scope 3">
      <formula>NOT(ISERROR(SEARCH("Scope 3",E61)))</formula>
    </cfRule>
    <cfRule type="containsText" dxfId="1" priority="8" operator="containsText" text="Scope 2">
      <formula>NOT(ISERROR(SEARCH("Scope 2",E61)))</formula>
    </cfRule>
    <cfRule type="containsText" dxfId="0" priority="9" operator="containsText" text="Scope 1">
      <formula>NOT(ISERROR(SEARCH("Scope 1",E61)))</formula>
    </cfRule>
  </conditionalFormatting>
  <conditionalFormatting sqref="F38:I39">
    <cfRule type="dataBar" priority="31">
      <dataBar>
        <cfvo type="min"/>
        <cfvo type="max"/>
        <color rgb="FF638EC6"/>
      </dataBar>
      <extLst>
        <ext xmlns:x14="http://schemas.microsoft.com/office/spreadsheetml/2009/9/main" uri="{B025F937-C7B1-47D3-B67F-A62EFF666E3E}">
          <x14:id>{5D1CE6C1-CEEA-438B-895A-EB31EB03843D}</x14:id>
        </ext>
      </extLst>
    </cfRule>
  </conditionalFormatting>
  <pageMargins left="0.7" right="0.7" top="0.78740157499999996" bottom="0.78740157499999996"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dataBar" id="{5D1CE6C1-CEEA-438B-895A-EB31EB03843D}">
            <x14:dataBar minLength="0" maxLength="100" border="1" negativeBarBorderColorSameAsPositive="0">
              <x14:cfvo type="autoMin"/>
              <x14:cfvo type="autoMax"/>
              <x14:borderColor rgb="FF638EC6"/>
              <x14:negativeFillColor rgb="FFFF0000"/>
              <x14:negativeBorderColor rgb="FFFF0000"/>
              <x14:axisColor rgb="FF000000"/>
            </x14:dataBar>
          </x14:cfRule>
          <xm:sqref>F38:I39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ea25ac-ade3-4572-8cd7-63fd5d3dd7dd" xsi:nil="true"/>
    <lcf76f155ced4ddcb4097134ff3c332f xmlns="9fbebed1-3544-4414-b1ca-8589cae61f9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F3DD748DC3CD4419B70E572437C1F09" ma:contentTypeVersion="14" ma:contentTypeDescription="Ein neues Dokument erstellen." ma:contentTypeScope="" ma:versionID="a5d83726c642362b2690784bc00777fe">
  <xsd:schema xmlns:xsd="http://www.w3.org/2001/XMLSchema" xmlns:xs="http://www.w3.org/2001/XMLSchema" xmlns:p="http://schemas.microsoft.com/office/2006/metadata/properties" xmlns:ns2="9fbebed1-3544-4414-b1ca-8589cae61f9d" xmlns:ns3="16ea25ac-ade3-4572-8cd7-63fd5d3dd7dd" targetNamespace="http://schemas.microsoft.com/office/2006/metadata/properties" ma:root="true" ma:fieldsID="9066ac870fd95626367c340750524bde" ns2:_="" ns3:_="">
    <xsd:import namespace="9fbebed1-3544-4414-b1ca-8589cae61f9d"/>
    <xsd:import namespace="16ea25ac-ade3-4572-8cd7-63fd5d3dd7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bebed1-3544-4414-b1ca-8589cae61f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7c880037-8306-4d34-9a7c-4fa698df133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ea25ac-ade3-4572-8cd7-63fd5d3dd7dd"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c3de31c3-b18d-4ff7-8af3-5a93c02801ee}" ma:internalName="TaxCatchAll" ma:showField="CatchAllData" ma:web="16ea25ac-ade3-4572-8cd7-63fd5d3dd7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733333-2C09-4C22-8429-689A709F6FCC}">
  <ds:schemaRefs>
    <ds:schemaRef ds:uri="http://purl.org/dc/terms/"/>
    <ds:schemaRef ds:uri="http://schemas.openxmlformats.org/package/2006/metadata/core-properties"/>
    <ds:schemaRef ds:uri="16ea25ac-ade3-4572-8cd7-63fd5d3dd7dd"/>
    <ds:schemaRef ds:uri="http://schemas.microsoft.com/office/2006/documentManagement/types"/>
    <ds:schemaRef ds:uri="http://schemas.microsoft.com/office/infopath/2007/PartnerControls"/>
    <ds:schemaRef ds:uri="http://purl.org/dc/elements/1.1/"/>
    <ds:schemaRef ds:uri="http://schemas.microsoft.com/office/2006/metadata/properties"/>
    <ds:schemaRef ds:uri="9fbebed1-3544-4414-b1ca-8589cae61f9d"/>
    <ds:schemaRef ds:uri="http://www.w3.org/XML/1998/namespace"/>
    <ds:schemaRef ds:uri="http://purl.org/dc/dcmitype/"/>
  </ds:schemaRefs>
</ds:datastoreItem>
</file>

<file path=customXml/itemProps2.xml><?xml version="1.0" encoding="utf-8"?>
<ds:datastoreItem xmlns:ds="http://schemas.openxmlformats.org/officeDocument/2006/customXml" ds:itemID="{898956D4-809C-4B1E-A837-ADAD56673CC6}">
  <ds:schemaRefs>
    <ds:schemaRef ds:uri="http://schemas.microsoft.com/sharepoint/v3/contenttype/forms"/>
  </ds:schemaRefs>
</ds:datastoreItem>
</file>

<file path=customXml/itemProps3.xml><?xml version="1.0" encoding="utf-8"?>
<ds:datastoreItem xmlns:ds="http://schemas.openxmlformats.org/officeDocument/2006/customXml" ds:itemID="{6893626C-92F2-4FC5-AB2A-97D48D31D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bebed1-3544-4414-b1ca-8589cae61f9d"/>
    <ds:schemaRef ds:uri="16ea25ac-ade3-4572-8cd7-63fd5d3dd7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Deckblatt</vt:lpstr>
      <vt:lpstr>Hinweise</vt:lpstr>
      <vt:lpstr>Eingabe Kommune</vt:lpstr>
      <vt:lpstr>Eingabe Deutschlandfaktoren</vt:lpstr>
      <vt:lpstr>Berechnungen</vt:lpstr>
      <vt:lpstr>Ergebnisse</vt:lpstr>
    </vt:vector>
  </TitlesOfParts>
  <Manager/>
  <Company>UBA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THG-Baseline-Tool generisch</dc:title>
  <dc:subject/>
  <dc:creator>Frank Dünnebeil</dc:creator>
  <cp:keywords/>
  <dc:description/>
  <cp:lastModifiedBy>Benjamin Gugel</cp:lastModifiedBy>
  <cp:revision/>
  <cp:lastPrinted>2026-03-12T15:04:03Z</cp:lastPrinted>
  <dcterms:created xsi:type="dcterms:W3CDTF">2010-08-25T11:28:54Z</dcterms:created>
  <dcterms:modified xsi:type="dcterms:W3CDTF">2026-05-06T22:45:21Z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0x0101008F3DD748DC3CD4419B70E572437C1F09</vt:lpwstr>
  </property>
  <property fmtid="{D5CDD505-2E9C-101B-9397-08002B2CF9AE}" pid="3" name="WorkbookGuid">
    <vt:lpwstr>ba7d0b69-2d83-45f8-9c38-a8ed11cc3a59</vt:lpwstr>
  </property>
  <property fmtid="{D5CDD505-2E9C-101B-9397-08002B2CF9AE}" pid="4" name="MediaServiceImageTags">
    <vt:lpwstr/>
  </property>
</Properties>
</file>